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20730" windowHeight="11040"/>
  </bookViews>
  <sheets>
    <sheet name="012021" sheetId="3" r:id="rId1"/>
    <sheet name="022021" sheetId="4" r:id="rId2"/>
    <sheet name="032021" sheetId="5" r:id="rId3"/>
    <sheet name="042021" sheetId="6" r:id="rId4"/>
    <sheet name="052021" sheetId="15" r:id="rId5"/>
    <sheet name="062021" sheetId="8" r:id="rId6"/>
    <sheet name="072021" sheetId="9" r:id="rId7"/>
    <sheet name="082021" sheetId="10" r:id="rId8"/>
    <sheet name="092021" sheetId="11" r:id="rId9"/>
    <sheet name="102021" sheetId="12" r:id="rId10"/>
    <sheet name="112021" sheetId="1" r:id="rId11"/>
    <sheet name="122021" sheetId="2" r:id="rId12"/>
    <sheet name="TOTAL" sheetId="18" r:id="rId13"/>
  </sheets>
  <definedNames>
    <definedName name="_xlnm.Print_Area" localSheetId="0">'012021'!$A$1:$B$132</definedName>
    <definedName name="_xlnm.Print_Area" localSheetId="1">'022021'!$A$1:$B$136</definedName>
    <definedName name="_xlnm.Print_Area" localSheetId="2">'032021'!$A$1:$B$138</definedName>
    <definedName name="_xlnm.Print_Area" localSheetId="3">'042021'!$A$1:$B$138</definedName>
    <definedName name="_xlnm.Print_Area" localSheetId="4">'052021'!$A$1:$B$140</definedName>
    <definedName name="_xlnm.Print_Area" localSheetId="5">'062021'!$A$1:$B$139</definedName>
    <definedName name="_xlnm.Print_Area" localSheetId="6">'072021'!$A$1:$B$140</definedName>
    <definedName name="_xlnm.Print_Area" localSheetId="7">'082021'!$A$1:$B$140</definedName>
    <definedName name="_xlnm.Print_Area" localSheetId="8">'092021'!$A$1:$B$140</definedName>
    <definedName name="_xlnm.Print_Area" localSheetId="9">'102021'!$A$1:$B$140</definedName>
    <definedName name="_xlnm.Print_Area" localSheetId="10">'112021'!$A$1:$B$127</definedName>
    <definedName name="_xlnm.Print_Area" localSheetId="11">'122021'!$A$1:$B$129</definedName>
  </definedNames>
  <calcPr calcId="125725" iterateDelta="1E-4"/>
</workbook>
</file>

<file path=xl/calcChain.xml><?xml version="1.0" encoding="utf-8"?>
<calcChain xmlns="http://schemas.openxmlformats.org/spreadsheetml/2006/main">
  <c r="N13" i="18"/>
  <c r="M13"/>
  <c r="L13"/>
  <c r="K13"/>
  <c r="J13"/>
  <c r="I13"/>
  <c r="G13"/>
  <c r="F13"/>
  <c r="D13"/>
  <c r="C13"/>
  <c r="L12"/>
  <c r="H12"/>
  <c r="H13" s="1"/>
  <c r="G12"/>
  <c r="F12"/>
  <c r="E12"/>
  <c r="E13" s="1"/>
  <c r="D12"/>
  <c r="O12" s="1"/>
  <c r="C12"/>
  <c r="O11"/>
  <c r="O10"/>
  <c r="O9"/>
  <c r="N6"/>
  <c r="M6"/>
  <c r="L6"/>
  <c r="K6"/>
  <c r="J6"/>
  <c r="I6"/>
  <c r="G6"/>
  <c r="F6"/>
  <c r="L5"/>
  <c r="H5"/>
  <c r="H6" s="1"/>
  <c r="E5"/>
  <c r="E6" s="1"/>
  <c r="D5"/>
  <c r="D6" s="1"/>
  <c r="C5"/>
  <c r="O5" s="1"/>
  <c r="O6" s="1"/>
  <c r="O4"/>
  <c r="O3"/>
  <c r="B131" i="15"/>
  <c r="B124"/>
  <c r="B121"/>
  <c r="B114"/>
  <c r="B112"/>
  <c r="B109"/>
  <c r="B105"/>
  <c r="B104"/>
  <c r="B97"/>
  <c r="B84"/>
  <c r="B80"/>
  <c r="B66"/>
  <c r="B71" s="1"/>
  <c r="B63"/>
  <c r="B58"/>
  <c r="B49"/>
  <c r="B46"/>
  <c r="B43"/>
  <c r="B40"/>
  <c r="B55" s="1"/>
  <c r="B125" s="1"/>
  <c r="B37"/>
  <c r="B34"/>
  <c r="B27"/>
  <c r="B25"/>
  <c r="O13" i="18" l="1"/>
  <c r="C6"/>
  <c r="B131" i="12"/>
  <c r="B121"/>
  <c r="B114"/>
  <c r="B124" s="1"/>
  <c r="B112"/>
  <c r="B109"/>
  <c r="B104"/>
  <c r="B84"/>
  <c r="B80"/>
  <c r="B66"/>
  <c r="B71" s="1"/>
  <c r="B58"/>
  <c r="B63" s="1"/>
  <c r="B49"/>
  <c r="B46"/>
  <c r="B43"/>
  <c r="B40"/>
  <c r="B37"/>
  <c r="B34"/>
  <c r="B27"/>
  <c r="B25"/>
  <c r="B71" i="11"/>
  <c r="B49"/>
  <c r="B131"/>
  <c r="B121"/>
  <c r="B114"/>
  <c r="B112"/>
  <c r="B109"/>
  <c r="B104"/>
  <c r="B84"/>
  <c r="B97" s="1"/>
  <c r="B80"/>
  <c r="B66"/>
  <c r="B63"/>
  <c r="B58"/>
  <c r="B46"/>
  <c r="B43"/>
  <c r="B40"/>
  <c r="B34"/>
  <c r="B27"/>
  <c r="B25"/>
  <c r="B131" i="10"/>
  <c r="B121"/>
  <c r="B114"/>
  <c r="B112"/>
  <c r="B109"/>
  <c r="B104"/>
  <c r="B84"/>
  <c r="B80"/>
  <c r="B66"/>
  <c r="B71" s="1"/>
  <c r="B58"/>
  <c r="B63" s="1"/>
  <c r="B49"/>
  <c r="B46"/>
  <c r="B43"/>
  <c r="B40"/>
  <c r="B34"/>
  <c r="B27"/>
  <c r="B25"/>
  <c r="B84" i="9"/>
  <c r="B46"/>
  <c r="B37"/>
  <c r="B131"/>
  <c r="B121"/>
  <c r="B114"/>
  <c r="B112"/>
  <c r="B109"/>
  <c r="B104"/>
  <c r="B80"/>
  <c r="B66"/>
  <c r="B71" s="1"/>
  <c r="B58"/>
  <c r="B63" s="1"/>
  <c r="B49"/>
  <c r="B43"/>
  <c r="B40"/>
  <c r="B34"/>
  <c r="B27"/>
  <c r="B25"/>
  <c r="B46" i="8"/>
  <c r="B46" i="6"/>
  <c r="B46" i="5"/>
  <c r="B46" i="4"/>
  <c r="B45" i="3"/>
  <c r="B97" i="12" l="1"/>
  <c r="B105" s="1"/>
  <c r="B55"/>
  <c r="B124" i="11"/>
  <c r="B105"/>
  <c r="B55"/>
  <c r="B37"/>
  <c r="B97" i="10"/>
  <c r="B105" s="1"/>
  <c r="B55"/>
  <c r="B37"/>
  <c r="B124"/>
  <c r="B124" i="9"/>
  <c r="B97"/>
  <c r="B105" s="1"/>
  <c r="B55"/>
  <c r="B130" i="8"/>
  <c r="B120"/>
  <c r="B113"/>
  <c r="B111"/>
  <c r="B108"/>
  <c r="B103"/>
  <c r="B84"/>
  <c r="B96" s="1"/>
  <c r="B80"/>
  <c r="B66"/>
  <c r="B71" s="1"/>
  <c r="B58"/>
  <c r="B63" s="1"/>
  <c r="B49"/>
  <c r="B43"/>
  <c r="B40"/>
  <c r="B34"/>
  <c r="B27"/>
  <c r="B25"/>
  <c r="B125" i="12" l="1"/>
  <c r="B125" i="11"/>
  <c r="B125" i="10"/>
  <c r="B125" i="9"/>
  <c r="B123" i="8"/>
  <c r="B104"/>
  <c r="B55"/>
  <c r="B37"/>
  <c r="B129" i="6"/>
  <c r="B119"/>
  <c r="B112"/>
  <c r="B110"/>
  <c r="B107"/>
  <c r="B102"/>
  <c r="B83"/>
  <c r="B79"/>
  <c r="B70"/>
  <c r="B65"/>
  <c r="B57"/>
  <c r="B62" s="1"/>
  <c r="B49"/>
  <c r="B43"/>
  <c r="B40"/>
  <c r="B34"/>
  <c r="B27"/>
  <c r="B25"/>
  <c r="B102" i="5"/>
  <c r="B83"/>
  <c r="B95" s="1"/>
  <c r="B129"/>
  <c r="B119"/>
  <c r="B112"/>
  <c r="B110"/>
  <c r="B107"/>
  <c r="B79"/>
  <c r="B65"/>
  <c r="B70" s="1"/>
  <c r="B57"/>
  <c r="B62" s="1"/>
  <c r="B49"/>
  <c r="B43"/>
  <c r="B40"/>
  <c r="B34"/>
  <c r="B27"/>
  <c r="B25"/>
  <c r="B83" i="4"/>
  <c r="B27"/>
  <c r="B34"/>
  <c r="B127"/>
  <c r="B117"/>
  <c r="B110"/>
  <c r="B108"/>
  <c r="B105"/>
  <c r="B100"/>
  <c r="B79"/>
  <c r="B93" s="1"/>
  <c r="B65"/>
  <c r="B70" s="1"/>
  <c r="B57"/>
  <c r="B62" s="1"/>
  <c r="B49"/>
  <c r="B43"/>
  <c r="B40"/>
  <c r="B25"/>
  <c r="B106" i="3"/>
  <c r="B80"/>
  <c r="B76"/>
  <c r="B42"/>
  <c r="B27"/>
  <c r="B124" i="8" l="1"/>
  <c r="B95" i="6"/>
  <c r="B103" s="1"/>
  <c r="B122"/>
  <c r="B54"/>
  <c r="B37"/>
  <c r="B122" i="5"/>
  <c r="B103"/>
  <c r="B54"/>
  <c r="B37"/>
  <c r="B120" i="4"/>
  <c r="B101"/>
  <c r="B54"/>
  <c r="B37"/>
  <c r="B123" i="3"/>
  <c r="B113"/>
  <c r="B104"/>
  <c r="B101"/>
  <c r="B96"/>
  <c r="B63"/>
  <c r="B67" s="1"/>
  <c r="B56"/>
  <c r="B60" s="1"/>
  <c r="B48"/>
  <c r="B39"/>
  <c r="B33"/>
  <c r="B25"/>
  <c r="B123" i="6" l="1"/>
  <c r="B123" i="5"/>
  <c r="B121" i="4"/>
  <c r="B89" i="3"/>
  <c r="B97" s="1"/>
  <c r="B116"/>
  <c r="B53"/>
  <c r="B36"/>
  <c r="B117" l="1"/>
  <c r="B76" i="2" l="1"/>
  <c r="B54"/>
  <c r="B59" s="1"/>
  <c r="B32"/>
  <c r="B27"/>
  <c r="B25"/>
  <c r="B120"/>
  <c r="B110"/>
  <c r="B105"/>
  <c r="B103"/>
  <c r="B100"/>
  <c r="B95"/>
  <c r="B80"/>
  <c r="B62"/>
  <c r="B67" s="1"/>
  <c r="B46"/>
  <c r="B44"/>
  <c r="B41"/>
  <c r="B38"/>
  <c r="B88" l="1"/>
  <c r="B96" s="1"/>
  <c r="B113"/>
  <c r="B35"/>
  <c r="B51"/>
  <c r="B108" i="1"/>
  <c r="B103"/>
  <c r="B101"/>
  <c r="B98"/>
  <c r="B114" i="2" l="1"/>
  <c r="B111" i="1"/>
  <c r="B61" l="1"/>
  <c r="B66" s="1"/>
  <c r="B54"/>
  <c r="B58" s="1"/>
  <c r="B32"/>
  <c r="B46"/>
  <c r="B44" l="1"/>
  <c r="B41"/>
  <c r="B38" l="1"/>
  <c r="B51" s="1"/>
  <c r="B25" l="1"/>
  <c r="B78" l="1"/>
  <c r="B75"/>
  <c r="B27"/>
  <c r="B35" s="1"/>
  <c r="B86" l="1"/>
  <c r="B118"/>
  <c r="B93"/>
  <c r="B94" l="1"/>
  <c r="B112" s="1"/>
</calcChain>
</file>

<file path=xl/sharedStrings.xml><?xml version="1.0" encoding="utf-8"?>
<sst xmlns="http://schemas.openxmlformats.org/spreadsheetml/2006/main" count="1422" uniqueCount="174">
  <si>
    <t>Relatório Mensal Comparativo de Recursos Recebidos, Gastos e Devolvidos ao Poder Público</t>
  </si>
  <si>
    <t xml:space="preserve">Assinatura do Contador: </t>
  </si>
  <si>
    <t>1.1 Caixa</t>
  </si>
  <si>
    <t>Fonte: Extratos bancários e Balancete Contábil.</t>
  </si>
  <si>
    <t>SALDO ANTERIOR (1= 1.1 + 1.2 + 1.3)</t>
  </si>
  <si>
    <t>2.ENTRADAS DE RECURSOS FINANCEIROS</t>
  </si>
  <si>
    <t xml:space="preserve">1. SALDO BANCÁRIO ANTERIOR  </t>
  </si>
  <si>
    <t>TOTAL DE ENTRADAS (2= 2.1 + 2.2 + 2.3 + 2.4 + 2.5)</t>
  </si>
  <si>
    <t>3. RESGATE APLICAÇÃO FINANCEIRA</t>
  </si>
  <si>
    <t>4. APLICAÇÃO FINANCEIRA</t>
  </si>
  <si>
    <t>5. SAÍDAS DE RECURSOS FINANCEIROS</t>
  </si>
  <si>
    <t>5.1 PAGAMENTOS REALIZADOS - CUSTEIO</t>
  </si>
  <si>
    <t>5.1.1 Pessoal</t>
  </si>
  <si>
    <t>5.1.2 Serviços</t>
  </si>
  <si>
    <t>5.2 PAGAMENTOS REALIZADOS - INVESTIMENTOS</t>
  </si>
  <si>
    <t>5.2.1 Aquisições de Bens (equipamentos, mobiliários,etc)</t>
  </si>
  <si>
    <t>5.2.2 Aquisições de Bens Imobilizados</t>
  </si>
  <si>
    <t>5.2.3 Aquisições Direito de Uso de Software</t>
  </si>
  <si>
    <t>6.VALORES DEVOLVIDOS À CONTRATANTE</t>
  </si>
  <si>
    <t>7.1 Caixa</t>
  </si>
  <si>
    <t xml:space="preserve">9.Nota Explicativa: </t>
  </si>
  <si>
    <t>8.1 Glosa - servidores cedidos</t>
  </si>
  <si>
    <t>8.2 Glosa - não cumprimento das metas</t>
  </si>
  <si>
    <t>8.INFORMAÇÕES COMPLEMENTARES - GLOSAS</t>
  </si>
  <si>
    <t>TOTAL DAS GLOSAS</t>
  </si>
  <si>
    <t xml:space="preserve">5.1.4 Bloqueio Judicial </t>
  </si>
  <si>
    <t>5.1.3 Materiais e Insumos</t>
  </si>
  <si>
    <t>5.1.5 Tributos: Impostos,Taxas e Contribuições</t>
  </si>
  <si>
    <t>5.1.6 Encargos Sociais</t>
  </si>
  <si>
    <t>5.1.7 Despesa Administrativa quando O.S. e unidade gerida se situarem em localidades diversas (Item 12.1.v da Minuta Padrão do Contrato de Gestão – PGE).</t>
  </si>
  <si>
    <t>5.1.8 Outros (especificar a despesa)</t>
  </si>
  <si>
    <t>8.3 Glosa - outras (discriminar)</t>
  </si>
  <si>
    <t>5.2.4 Outros (discriminar)</t>
  </si>
  <si>
    <t xml:space="preserve">Assinatura do Resposável pela Area financeira (obrigatória): </t>
  </si>
  <si>
    <r>
      <t>TOTAL DE PAGAMENTOS - CUSTEIO</t>
    </r>
    <r>
      <rPr>
        <b/>
        <sz val="11"/>
        <color rgb="FFFF0000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>(5= 5.1.1 +5.1.2 + 5.1.3 + 5.1.4 + 5.1.5 +5.1.6 + 5.17 + 5.1.8)</t>
    </r>
  </si>
  <si>
    <t xml:space="preserve">SALDO BANCÁRIO FINAL : 7= (1+2) -(4+5+6)  </t>
  </si>
  <si>
    <t>Relatório Financeiro Mensal</t>
  </si>
  <si>
    <t>TOTAL GERAL DOS PAGAMENTOS (5=5.1+5.2)</t>
  </si>
  <si>
    <t>TOTAL DE PAGAMENTOS - INVESTIMENTO (5.2= 5.2.1 + 5.2.2 + 5.2.3 + 5.2.4)</t>
  </si>
  <si>
    <r>
      <t xml:space="preserve">NOME DA ORGANIZAÇÃO SOCIAL/CONTRATADA: </t>
    </r>
    <r>
      <rPr>
        <sz val="11"/>
        <color theme="1"/>
        <rFont val="Calibri"/>
        <family val="2"/>
        <scheme val="minor"/>
      </rPr>
      <t>INSTITUTO DE DESENVOLVIMENTO TECNOLÓGICO E HUMANO - IDTECH</t>
    </r>
  </si>
  <si>
    <r>
      <t xml:space="preserve">NOME DA UNIDADE GERIDA: </t>
    </r>
    <r>
      <rPr>
        <sz val="11"/>
        <color theme="1"/>
        <rFont val="Calibri"/>
        <family val="2"/>
        <scheme val="minor"/>
      </rPr>
      <t>HOSPITAL ESTADUAL GERAL DE GOIÂNIA DR. ALBERTO RASSI - HGG</t>
    </r>
  </si>
  <si>
    <r>
      <t xml:space="preserve">CONTRATO DE GESTÃO/ADITIVO Nº: </t>
    </r>
    <r>
      <rPr>
        <sz val="11"/>
        <color theme="1"/>
        <rFont val="Calibri"/>
        <family val="2"/>
        <scheme val="minor"/>
      </rPr>
      <t>024/2012</t>
    </r>
  </si>
  <si>
    <r>
      <t xml:space="preserve">VIGÊNCIA DO CONTRATO DE GESTÃO/TERMO ADITIVO: </t>
    </r>
    <r>
      <rPr>
        <sz val="11"/>
        <color theme="1"/>
        <rFont val="Calibri"/>
        <family val="2"/>
        <scheme val="minor"/>
      </rPr>
      <t>14º TERMO ADITIVO</t>
    </r>
    <r>
      <rPr>
        <b/>
        <sz val="11"/>
        <color theme="1"/>
        <rFont val="Calibri"/>
        <family val="2"/>
        <scheme val="minor"/>
      </rPr>
      <t xml:space="preserve">              INICIO: </t>
    </r>
    <r>
      <rPr>
        <sz val="11"/>
        <color theme="1"/>
        <rFont val="Calibri"/>
        <family val="2"/>
        <scheme val="minor"/>
      </rPr>
      <t>12/03/2021</t>
    </r>
    <r>
      <rPr>
        <b/>
        <sz val="11"/>
        <color theme="1"/>
        <rFont val="Calibri"/>
        <family val="2"/>
        <scheme val="minor"/>
      </rPr>
      <t xml:space="preserve">        E        TERMINO: </t>
    </r>
    <r>
      <rPr>
        <sz val="11"/>
        <color theme="1"/>
        <rFont val="Calibri"/>
        <family val="2"/>
        <scheme val="minor"/>
      </rPr>
      <t>11/03/2022</t>
    </r>
  </si>
  <si>
    <r>
      <rPr>
        <b/>
        <sz val="11"/>
        <color theme="1"/>
        <rFont val="Calibri"/>
        <family val="2"/>
        <scheme val="minor"/>
      </rPr>
      <t>NOME DO ÓRGÃO PÚBLICO/CONTRATANTE:</t>
    </r>
    <r>
      <rPr>
        <sz val="11"/>
        <color theme="1"/>
        <rFont val="Calibri"/>
        <family val="2"/>
        <scheme val="minor"/>
      </rPr>
      <t xml:space="preserve"> SECRETARIA DE ESTADO DA SAÚDE - SES/GO</t>
    </r>
  </si>
  <si>
    <r>
      <t xml:space="preserve">CNPJ: </t>
    </r>
    <r>
      <rPr>
        <sz val="11"/>
        <color theme="1"/>
        <rFont val="Calibri"/>
        <family val="2"/>
        <scheme val="minor"/>
      </rPr>
      <t>02.529.964/0001-57</t>
    </r>
  </si>
  <si>
    <t>1.2.1 - Conta Corrente - 2512 / 003 / 1073-5 (Custeio)</t>
  </si>
  <si>
    <t>5.1.6.1 - Encargos Sobre Folha de Pagamento</t>
  </si>
  <si>
    <t>5.1.8.1 - Concessionárias (Água, luz e telefonia)</t>
  </si>
  <si>
    <t>5.1.8.2 - Recibo de Pagamento a Autônomo</t>
  </si>
  <si>
    <t>5.1.8.3 - Reembolso de Rateios</t>
  </si>
  <si>
    <t>5.1.8.4 - Rescisões Trabalhistas</t>
  </si>
  <si>
    <t>5.1.8.5 - Alugueis</t>
  </si>
  <si>
    <t>5.1.8.6 - Reembolso de Despesas</t>
  </si>
  <si>
    <t>5.1.8.7 - Aporte de Caixa</t>
  </si>
  <si>
    <t>Metodologia de Avaliação da Transparência Ativa e Passiva - Organizações sem fins lucrativos que recebem recursos públicos e seus respectivos 
órgãos supervisores  - CGE/TCE- 2ª Edição -  2021 - Item  3.9/Financeiro</t>
  </si>
  <si>
    <r>
      <t xml:space="preserve">CNPJ: </t>
    </r>
    <r>
      <rPr>
        <sz val="11"/>
        <color theme="1"/>
        <rFont val="Calibri"/>
        <family val="2"/>
        <scheme val="minor"/>
      </rPr>
      <t>02.529.964/0004-16</t>
    </r>
  </si>
  <si>
    <t>1.1.1 - Fundo Fixo</t>
  </si>
  <si>
    <t>Em Reais (R$)</t>
  </si>
  <si>
    <t>1.3.1 - Conta Investimento - FIC Giro 2512 / 003 / 1073-5  (Investimento)</t>
  </si>
  <si>
    <t>2.1.1 - Conta Corrente - 2512 / 003 / 1073-5</t>
  </si>
  <si>
    <t>2.1 Repasse - CUSTEIO</t>
  </si>
  <si>
    <t>2.3.1 - Conta Investimento - 2512 / 013 / 39-7</t>
  </si>
  <si>
    <t>2.2 Repasse - INVESTIMENTO</t>
  </si>
  <si>
    <t>2.3 Rendimento sobre Aplicação Financeiras - CUSTEIO</t>
  </si>
  <si>
    <t>2.4 Rendimento sobre Aplicação Financeiras - INVESTIMENTO</t>
  </si>
  <si>
    <t>2.3.2 - Fundo Rescisório 3% - 2512 / 013 / 25-7</t>
  </si>
  <si>
    <t>2.5.1 - Recuperação de Despesas</t>
  </si>
  <si>
    <t>2.5 Outras entradas</t>
  </si>
  <si>
    <t>2.5.2 - Receitas Não Governamentais (Doações, vendas, aluguéis e outros)</t>
  </si>
  <si>
    <t>2.5.4 - Reembolso Rateio</t>
  </si>
  <si>
    <t>2.5.3 - Aporte de Caixa</t>
  </si>
  <si>
    <t>1.3.2 - Conta Investimento - 2512 / 013 / 39-7 (Investimento)</t>
  </si>
  <si>
    <t>1.2.3 - Centro de Pesquisa - 2512 / 003 / 1074-3 (Custeio)</t>
  </si>
  <si>
    <t>1.2.2 - Fundo Rescisório 3% - 2512 / 013 / 25-7 (Custeio e Investimento)</t>
  </si>
  <si>
    <t>1.2.4 - Fundo Rescisório HGG-CSC - 2512 / 003 / 60-5  (Custeio e Investimento)</t>
  </si>
  <si>
    <t>3.1 Resgate Aplicação - CUSTEIO e INVESTIMENTO</t>
  </si>
  <si>
    <t>3.1.1 - Fundo Rescisório 3% - 2512 / 013 / 25-7</t>
  </si>
  <si>
    <t>TOTAL DOS RESGATES</t>
  </si>
  <si>
    <t>3.1.2 - Conta Investimento - FIC Giro 2512 / 003 / 1073-5</t>
  </si>
  <si>
    <t>3.1.3 - Conta Investimento - 2512 / 013 / 39-7</t>
  </si>
  <si>
    <t>4.1 Aplicação Financeira - CUSTEIO e INVESTIMENTO</t>
  </si>
  <si>
    <t>4.1.1 - Fundo Rescisório 3% - 2512 / 013 / 25-7</t>
  </si>
  <si>
    <t>4.1.2 - Conta Investimento - FIC Giro 2512 / 003 / 1073-5</t>
  </si>
  <si>
    <t>4.1.3 - Conta Investimento - 2512 / 013 / 39-7</t>
  </si>
  <si>
    <t>4.1.4 - Fundo Rescisório HGG-CSC - 2512 / 003 / 60-5</t>
  </si>
  <si>
    <t>TOTAL DAS APLICAÇÕES FINANCEIRAS</t>
  </si>
  <si>
    <t>6.1 Valores Devolvidos à Contratante - CUSTEIO e INVESTIMENTO</t>
  </si>
  <si>
    <t>TOTAL VALORES DEVOLVIDOS</t>
  </si>
  <si>
    <t>7.1.1 - Fundo Fixo</t>
  </si>
  <si>
    <t>7.2.1 - Conta Corrente - 2512 / 003 / 1073-5 (Custeio)</t>
  </si>
  <si>
    <t>7.2.2 - Fundo Rescisório 3% - 2512 / 013 / 25-7 (Custeio e Investimento)</t>
  </si>
  <si>
    <t>7.2.3 - Centro de Pesquisa - 2512 / 003 / 1074-3 (Custeio)</t>
  </si>
  <si>
    <t>7.2.4 - Fundo Rescisório HGG-CSC - 2512 / 003 / 60-5  (Custeio e Investimento)</t>
  </si>
  <si>
    <t>7.3.1 - Conta Investimento - FIC Giro 2512 / 003 / 1073-5  (Investimento)</t>
  </si>
  <si>
    <t>7.3.2 - Conta Investimento - 2512 / 013 / 39-7 (Investimento)</t>
  </si>
  <si>
    <t>PREVISÃO DE REPASSE MENSAL DO CONTRATO DE GESTÃO/ADITIVO - INVESTIMENTO</t>
  </si>
  <si>
    <t>PREVISÃO DE REPASSE MENSAL DO CONTRATO DE GESTÃO/ADITIVO - CUSTEIO</t>
  </si>
  <si>
    <t xml:space="preserve">2.4.1 - Conta Investimento - FIC Giro 2512 / 003 / 1073-5 </t>
  </si>
  <si>
    <t>3.1.4 - Conta Investimento - 2512 / 013 / 39-7</t>
  </si>
  <si>
    <t>3.1.4 - Fundo Rescisório HGG-CSC - 2512 / 003 / 60-5</t>
  </si>
  <si>
    <t>5.1.6.2 - Encargos Sobre Rescisão Trabalhista</t>
  </si>
  <si>
    <t>7.SALDO BANCÁRIO FINAL EM  31/01/2021</t>
  </si>
  <si>
    <t>Competência: 01/2021</t>
  </si>
  <si>
    <t>Competência: 11/2021</t>
  </si>
  <si>
    <t>7.SALDO BANCÁRIO FINAL EM  30/11/2021</t>
  </si>
  <si>
    <t>Competência: 12/2021</t>
  </si>
  <si>
    <t>7.SALDO BANCÁRIO FINAL EM  31/12/2021</t>
  </si>
  <si>
    <t>1.2.5 - Conta Corrente - 0012 / 003 / 2771-5 (Custeio)</t>
  </si>
  <si>
    <t>5.1.8.8 - Pensões Alimentícias</t>
  </si>
  <si>
    <t>7.2.5 - Conta Corrente - 0012 / 003 / 2771-5 (Custeio)</t>
  </si>
  <si>
    <t>7.2.5 - Conta Corrente FOPAG CSC - 2512 / 003 / 1296-7 (Custeio)</t>
  </si>
  <si>
    <t>1.2.6 - Conta Corrente FOPAG CSC - 2512 / 003 / 1296-7 (Custeio)</t>
  </si>
  <si>
    <t>Competência: 02/2021</t>
  </si>
  <si>
    <t>7.SALDO BANCÁRIO FINAL EM  28/02/2021</t>
  </si>
  <si>
    <t>4.1.5 - Conta Investimento - 2512 / 013 / 39-7</t>
  </si>
  <si>
    <t>5.1.8.9 - Adiantamentos</t>
  </si>
  <si>
    <t>5.1.8.10 - Bloqueio Judicial</t>
  </si>
  <si>
    <t>Competência: 03/2021</t>
  </si>
  <si>
    <t>7.SALDO BANCÁRIO FINAL EM  31/03/2021</t>
  </si>
  <si>
    <t>5.1.8.10 - Despesas com viagens</t>
  </si>
  <si>
    <t>Competência: 04/2021</t>
  </si>
  <si>
    <t>7.SALDO BANCÁRIO FINAL EM  30/04/2021</t>
  </si>
  <si>
    <t>Competência: 05/2021</t>
  </si>
  <si>
    <t>7.SALDO BANCÁRIO FINAL EM  31/05/2021</t>
  </si>
  <si>
    <t>2.5.5 - Desbloqueio Judicial</t>
  </si>
  <si>
    <t>5.1.8.11 - Despesas com viagens</t>
  </si>
  <si>
    <t>5.1.8.12 - IRRF/IOF S/Aplicação Financeira</t>
  </si>
  <si>
    <t>Competência: 06/2021</t>
  </si>
  <si>
    <t>7.SALDO BANCÁRIO FINAL EM  30/06/2021</t>
  </si>
  <si>
    <t>2.3.1 - Fundo Rescisório 3% - 2512 / 013 / 25-7</t>
  </si>
  <si>
    <t>2.3.2 - Fundo Rescisório HGG-CSC - 2512 / 003 / 60-5</t>
  </si>
  <si>
    <t>2.4.2 - Conta Investimento - 2512 / 013 / 39-7</t>
  </si>
  <si>
    <t>Competência: 07/2021</t>
  </si>
  <si>
    <t>7.SALDO BANCÁRIO FINAL EM  31/07/2021</t>
  </si>
  <si>
    <t>Competência: 08/2021</t>
  </si>
  <si>
    <t>7.SALDO BANCÁRIO FINAL EM  31/08/2021</t>
  </si>
  <si>
    <t>Competência: 09/2021</t>
  </si>
  <si>
    <t>7.SALDO BANCÁRIO FINAL EM  30/09/2021</t>
  </si>
  <si>
    <t>Competência: 10/2021</t>
  </si>
  <si>
    <t>7.SALDO BANCÁRIO FINAL EM  31/10/2021</t>
  </si>
  <si>
    <t>ENTRADAS EM CONTA CORRENTE E APLICAÇÃO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</si>
  <si>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</si>
  <si>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</si>
  <si>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</si>
  <si>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</si>
  <si>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</si>
  <si>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</si>
  <si>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</si>
  <si>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</si>
  <si>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</si>
  <si>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</si>
  <si>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</si>
  <si>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</si>
  <si>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TOTAL</t>
  </si>
  <si>
    <t>Rendimento sobre Aplicação Financeiras</t>
  </si>
  <si>
    <t>Repasse</t>
  </si>
  <si>
    <t>Outras Informações</t>
  </si>
  <si>
    <t>SAÍDAS DE CONTA CORRENTE E APLICAÇÃO (GASTOS) *</t>
  </si>
  <si>
    <t>Pessoal</t>
  </si>
  <si>
    <t>Serviços</t>
  </si>
  <si>
    <t>Tributos,Taxas e Contribuições</t>
  </si>
  <si>
    <t>1.2 Banco conta movimento</t>
  </si>
  <si>
    <t>1.3 Aplicações financeiras</t>
  </si>
  <si>
    <t>7.2 Banco conta movimento</t>
  </si>
  <si>
    <t>7.3 Aplicações financeiras</t>
  </si>
  <si>
    <t>SALDO BANCÁRIO ATUAL</t>
  </si>
  <si>
    <t xml:space="preserve">7.3 Aplicações financeiras </t>
  </si>
  <si>
    <t xml:space="preserve">1.3 Aplicações financeiras </t>
  </si>
  <si>
    <t xml:space="preserve">7.2 Banco conta movimento  </t>
  </si>
  <si>
    <t xml:space="preserve">1.3 Aplicações financeiras  </t>
  </si>
  <si>
    <t xml:space="preserve">7.2 Banco conta movimento </t>
  </si>
  <si>
    <t xml:space="preserve">7.3 Aplicações financeiras  </t>
  </si>
  <si>
    <t xml:space="preserve">1.2 Banco conta movimento </t>
  </si>
  <si>
    <t xml:space="preserve">1.2 Banco conta movimento  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</si>
</sst>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&quot;R$&quot;\ #,##0.00"/>
    <numFmt numFmtId="165" formatCode="_(* #,##0.00_);_(* \(#,##0.00\);_(* &quot;-&quot;??_);_(@_)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20"/>
      <name val="Calibri"/>
      <family val="2"/>
      <scheme val="minor"/>
    </font>
    <font>
      <sz val="11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 tint="0.49998474074526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/>
  </cellStyleXfs>
  <cellXfs count="147">
    <xf numFmtId="0" fontId="0" fillId="0" borderId="0" xfId="0"/>
    <xf numFmtId="0" fontId="0" fillId="0" borderId="0" xfId="0" applyFont="1"/>
    <xf numFmtId="4" fontId="0" fillId="0" borderId="0" xfId="0" applyNumberFormat="1" applyFont="1" applyAlignment="1">
      <alignment horizontal="right"/>
    </xf>
    <xf numFmtId="0" fontId="3" fillId="0" borderId="0" xfId="0" applyFont="1"/>
    <xf numFmtId="0" fontId="0" fillId="0" borderId="0" xfId="0" applyFont="1" applyBorder="1"/>
    <xf numFmtId="4" fontId="3" fillId="0" borderId="1" xfId="0" applyNumberFormat="1" applyFont="1" applyFill="1" applyBorder="1" applyAlignment="1">
      <alignment vertical="center"/>
    </xf>
    <xf numFmtId="4" fontId="3" fillId="0" borderId="0" xfId="0" applyNumberFormat="1" applyFont="1" applyAlignment="1">
      <alignment horizontal="right"/>
    </xf>
    <xf numFmtId="4" fontId="0" fillId="0" borderId="0" xfId="0" applyNumberFormat="1" applyFont="1" applyBorder="1" applyAlignment="1">
      <alignment horizontal="right"/>
    </xf>
    <xf numFmtId="0" fontId="0" fillId="0" borderId="0" xfId="0" applyFont="1" applyFill="1" applyBorder="1" applyAlignment="1">
      <alignment vertical="center"/>
    </xf>
    <xf numFmtId="0" fontId="0" fillId="0" borderId="0" xfId="0" applyFont="1" applyBorder="1" applyAlignment="1"/>
    <xf numFmtId="4" fontId="3" fillId="0" borderId="0" xfId="0" applyNumberFormat="1" applyFont="1" applyBorder="1" applyAlignment="1">
      <alignment horizontal="right"/>
    </xf>
    <xf numFmtId="0" fontId="2" fillId="0" borderId="0" xfId="0" applyFont="1" applyFill="1" applyBorder="1" applyAlignment="1">
      <alignment horizontal="center" vertical="center"/>
    </xf>
    <xf numFmtId="4" fontId="0" fillId="0" borderId="0" xfId="0" applyNumberFormat="1" applyFont="1" applyFill="1" applyBorder="1" applyAlignment="1">
      <alignment horizontal="center" vertical="center"/>
    </xf>
    <xf numFmtId="4" fontId="1" fillId="0" borderId="0" xfId="1" applyNumberFormat="1" applyFont="1" applyFill="1" applyBorder="1" applyAlignment="1">
      <alignment vertical="center"/>
    </xf>
    <xf numFmtId="4" fontId="0" fillId="0" borderId="0" xfId="0" applyNumberFormat="1" applyFont="1" applyFill="1" applyBorder="1" applyAlignment="1">
      <alignment vertical="center"/>
    </xf>
    <xf numFmtId="4" fontId="3" fillId="0" borderId="0" xfId="0" applyNumberFormat="1" applyFont="1" applyFill="1" applyBorder="1" applyAlignment="1">
      <alignment vertical="center"/>
    </xf>
    <xf numFmtId="0" fontId="3" fillId="2" borderId="1" xfId="0" applyFont="1" applyFill="1" applyBorder="1"/>
    <xf numFmtId="4" fontId="3" fillId="2" borderId="1" xfId="0" applyNumberFormat="1" applyFont="1" applyFill="1" applyBorder="1" applyAlignment="1">
      <alignment horizontal="left"/>
    </xf>
    <xf numFmtId="4" fontId="3" fillId="3" borderId="1" xfId="0" applyNumberFormat="1" applyFont="1" applyFill="1" applyBorder="1" applyAlignment="1">
      <alignment vertical="center"/>
    </xf>
    <xf numFmtId="4" fontId="3" fillId="3" borderId="1" xfId="0" applyNumberFormat="1" applyFont="1" applyFill="1" applyBorder="1" applyAlignment="1">
      <alignment horizontal="right"/>
    </xf>
    <xf numFmtId="4" fontId="0" fillId="2" borderId="1" xfId="0" applyNumberFormat="1" applyFont="1" applyFill="1" applyBorder="1" applyAlignment="1">
      <alignment vertical="center"/>
    </xf>
    <xf numFmtId="0" fontId="0" fillId="4" borderId="0" xfId="0" applyFont="1" applyFill="1" applyBorder="1"/>
    <xf numFmtId="4" fontId="0" fillId="4" borderId="0" xfId="0" applyNumberFormat="1" applyFont="1" applyFill="1" applyBorder="1" applyAlignment="1">
      <alignment horizontal="right"/>
    </xf>
    <xf numFmtId="0" fontId="2" fillId="5" borderId="1" xfId="0" applyFont="1" applyFill="1" applyBorder="1" applyAlignment="1">
      <alignment horizontal="left" vertical="center"/>
    </xf>
    <xf numFmtId="4" fontId="1" fillId="0" borderId="1" xfId="1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horizontal="left" vertical="center"/>
    </xf>
    <xf numFmtId="4" fontId="0" fillId="0" borderId="1" xfId="0" applyNumberFormat="1" applyFont="1" applyFill="1" applyBorder="1" applyAlignment="1">
      <alignment vertical="center" shrinkToFit="1"/>
    </xf>
    <xf numFmtId="0" fontId="2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0" fontId="2" fillId="5" borderId="1" xfId="0" applyFont="1" applyFill="1" applyBorder="1" applyAlignment="1">
      <alignment vertical="center"/>
    </xf>
    <xf numFmtId="4" fontId="3" fillId="5" borderId="1" xfId="0" applyNumberFormat="1" applyFont="1" applyFill="1" applyBorder="1" applyAlignment="1">
      <alignment vertical="center"/>
    </xf>
    <xf numFmtId="0" fontId="2" fillId="4" borderId="1" xfId="0" applyFont="1" applyFill="1" applyBorder="1" applyAlignment="1">
      <alignment vertical="center"/>
    </xf>
    <xf numFmtId="4" fontId="1" fillId="5" borderId="1" xfId="1" applyNumberFormat="1" applyFont="1" applyFill="1" applyBorder="1" applyAlignment="1">
      <alignment vertical="center"/>
    </xf>
    <xf numFmtId="4" fontId="2" fillId="5" borderId="1" xfId="0" applyNumberFormat="1" applyFont="1" applyFill="1" applyBorder="1" applyAlignment="1">
      <alignment horizontal="right" vertical="center"/>
    </xf>
    <xf numFmtId="0" fontId="4" fillId="2" borderId="2" xfId="0" applyFont="1" applyFill="1" applyBorder="1"/>
    <xf numFmtId="4" fontId="3" fillId="2" borderId="1" xfId="0" applyNumberFormat="1" applyFont="1" applyFill="1" applyBorder="1" applyAlignment="1">
      <alignment horizontal="right"/>
    </xf>
    <xf numFmtId="4" fontId="3" fillId="2" borderId="0" xfId="0" applyNumberFormat="1" applyFont="1" applyFill="1" applyAlignment="1">
      <alignment horizontal="right"/>
    </xf>
    <xf numFmtId="0" fontId="0" fillId="2" borderId="0" xfId="0" applyFont="1" applyFill="1" applyBorder="1"/>
    <xf numFmtId="0" fontId="2" fillId="2" borderId="0" xfId="0" applyFont="1" applyFill="1" applyBorder="1" applyAlignment="1">
      <alignment horizontal="center" vertical="center"/>
    </xf>
    <xf numFmtId="0" fontId="0" fillId="2" borderId="0" xfId="0" applyFont="1" applyFill="1"/>
    <xf numFmtId="4" fontId="2" fillId="2" borderId="1" xfId="1" applyNumberFormat="1" applyFont="1" applyFill="1" applyBorder="1" applyAlignment="1">
      <alignment vertical="center"/>
    </xf>
    <xf numFmtId="4" fontId="4" fillId="2" borderId="1" xfId="0" applyNumberFormat="1" applyFont="1" applyFill="1" applyBorder="1" applyAlignment="1">
      <alignment vertical="center"/>
    </xf>
    <xf numFmtId="4" fontId="2" fillId="0" borderId="1" xfId="0" applyNumberFormat="1" applyFont="1" applyFill="1" applyBorder="1" applyAlignment="1">
      <alignment vertical="center"/>
    </xf>
    <xf numFmtId="4" fontId="2" fillId="2" borderId="1" xfId="0" applyNumberFormat="1" applyFont="1" applyFill="1" applyBorder="1" applyAlignment="1">
      <alignment vertical="center"/>
    </xf>
    <xf numFmtId="4" fontId="4" fillId="3" borderId="1" xfId="0" applyNumberFormat="1" applyFont="1" applyFill="1" applyBorder="1" applyAlignment="1">
      <alignment horizontal="right"/>
    </xf>
    <xf numFmtId="4" fontId="2" fillId="4" borderId="1" xfId="0" applyNumberFormat="1" applyFont="1" applyFill="1" applyBorder="1" applyAlignment="1">
      <alignment horizontal="right"/>
    </xf>
    <xf numFmtId="0" fontId="2" fillId="3" borderId="1" xfId="0" applyFont="1" applyFill="1" applyBorder="1" applyAlignment="1">
      <alignment vertical="top"/>
    </xf>
    <xf numFmtId="0" fontId="0" fillId="3" borderId="1" xfId="0" applyFont="1" applyFill="1" applyBorder="1" applyAlignment="1">
      <alignment vertical="top"/>
    </xf>
    <xf numFmtId="4" fontId="2" fillId="3" borderId="1" xfId="1" applyNumberFormat="1" applyFont="1" applyFill="1" applyBorder="1" applyAlignment="1">
      <alignment vertical="center"/>
    </xf>
    <xf numFmtId="4" fontId="2" fillId="2" borderId="1" xfId="0" applyNumberFormat="1" applyFont="1" applyFill="1" applyBorder="1" applyAlignment="1">
      <alignment horizontal="right"/>
    </xf>
    <xf numFmtId="0" fontId="2" fillId="2" borderId="1" xfId="0" applyFont="1" applyFill="1" applyBorder="1"/>
    <xf numFmtId="0" fontId="2" fillId="2" borderId="1" xfId="0" applyFont="1" applyFill="1" applyBorder="1" applyAlignment="1"/>
    <xf numFmtId="0" fontId="4" fillId="2" borderId="1" xfId="0" applyFont="1" applyFill="1" applyBorder="1"/>
    <xf numFmtId="0" fontId="2" fillId="2" borderId="11" xfId="0" applyFont="1" applyFill="1" applyBorder="1" applyAlignment="1">
      <alignment vertical="center"/>
    </xf>
    <xf numFmtId="4" fontId="0" fillId="2" borderId="1" xfId="0" applyNumberFormat="1" applyFill="1" applyBorder="1" applyAlignment="1">
      <alignment vertical="center" shrinkToFit="1"/>
    </xf>
    <xf numFmtId="4" fontId="2" fillId="2" borderId="1" xfId="0" applyNumberFormat="1" applyFont="1" applyFill="1" applyBorder="1" applyAlignment="1">
      <alignment vertical="center" shrinkToFit="1"/>
    </xf>
    <xf numFmtId="4" fontId="2" fillId="0" borderId="1" xfId="1" applyNumberFormat="1" applyFont="1" applyFill="1" applyBorder="1" applyAlignment="1">
      <alignment vertical="center"/>
    </xf>
    <xf numFmtId="43" fontId="1" fillId="0" borderId="12" xfId="1" applyFont="1" applyFill="1" applyBorder="1" applyAlignment="1">
      <alignment vertical="center"/>
    </xf>
    <xf numFmtId="43" fontId="1" fillId="0" borderId="13" xfId="1" applyFont="1" applyFill="1" applyBorder="1" applyAlignment="1">
      <alignment vertical="center"/>
    </xf>
    <xf numFmtId="43" fontId="1" fillId="0" borderId="14" xfId="1" applyFont="1" applyFill="1" applyBorder="1" applyAlignment="1">
      <alignment vertical="center"/>
    </xf>
    <xf numFmtId="43" fontId="1" fillId="0" borderId="1" xfId="1" applyFont="1" applyFill="1" applyBorder="1" applyAlignment="1"/>
    <xf numFmtId="0" fontId="4" fillId="2" borderId="1" xfId="0" applyFont="1" applyFill="1" applyBorder="1" applyAlignment="1">
      <alignment vertical="center" wrapText="1"/>
    </xf>
    <xf numFmtId="0" fontId="0" fillId="0" borderId="0" xfId="0" applyFont="1" applyBorder="1"/>
    <xf numFmtId="0" fontId="3" fillId="0" borderId="1" xfId="0" applyFont="1" applyFill="1" applyBorder="1" applyAlignment="1">
      <alignment vertical="center" wrapText="1"/>
    </xf>
    <xf numFmtId="4" fontId="0" fillId="0" borderId="0" xfId="0" applyNumberFormat="1" applyFont="1" applyFill="1" applyBorder="1" applyAlignment="1">
      <alignment vertical="center"/>
    </xf>
    <xf numFmtId="0" fontId="0" fillId="0" borderId="0" xfId="0" applyFont="1" applyBorder="1"/>
    <xf numFmtId="4" fontId="0" fillId="0" borderId="0" xfId="0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vertical="center" wrapText="1"/>
    </xf>
    <xf numFmtId="4" fontId="0" fillId="0" borderId="1" xfId="0" applyNumberFormat="1" applyFill="1" applyBorder="1" applyAlignment="1">
      <alignment vertical="center"/>
    </xf>
    <xf numFmtId="4" fontId="0" fillId="0" borderId="1" xfId="0" applyNumberFormat="1" applyFill="1" applyBorder="1" applyAlignment="1">
      <alignment vertical="center"/>
    </xf>
    <xf numFmtId="4" fontId="0" fillId="0" borderId="1" xfId="0" applyNumberFormat="1" applyFill="1" applyBorder="1" applyAlignment="1">
      <alignment vertical="center"/>
    </xf>
    <xf numFmtId="0" fontId="0" fillId="0" borderId="0" xfId="0"/>
    <xf numFmtId="4" fontId="0" fillId="0" borderId="1" xfId="0" applyNumberFormat="1" applyFill="1" applyBorder="1" applyAlignment="1">
      <alignment vertical="center"/>
    </xf>
    <xf numFmtId="0" fontId="0" fillId="0" borderId="9" xfId="0" applyBorder="1" applyAlignment="1">
      <alignment vertical="center"/>
    </xf>
    <xf numFmtId="4" fontId="0" fillId="0" borderId="1" xfId="0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vertical="center" wrapText="1"/>
    </xf>
    <xf numFmtId="4" fontId="2" fillId="0" borderId="0" xfId="0" applyNumberFormat="1" applyFont="1" applyFill="1" applyBorder="1" applyAlignment="1">
      <alignment vertical="center"/>
    </xf>
    <xf numFmtId="0" fontId="2" fillId="0" borderId="0" xfId="0" applyFont="1" applyFill="1"/>
    <xf numFmtId="0" fontId="0" fillId="0" borderId="0" xfId="0" applyFont="1" applyFill="1" applyBorder="1"/>
    <xf numFmtId="0" fontId="0" fillId="0" borderId="1" xfId="0" applyFont="1" applyFill="1" applyBorder="1" applyAlignment="1">
      <alignment vertical="center"/>
    </xf>
    <xf numFmtId="0" fontId="0" fillId="0" borderId="1" xfId="0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4" fontId="2" fillId="0" borderId="15" xfId="0" applyNumberFormat="1" applyFont="1" applyBorder="1" applyAlignment="1">
      <alignment vertical="center"/>
    </xf>
    <xf numFmtId="0" fontId="2" fillId="0" borderId="0" xfId="0" applyFont="1" applyBorder="1"/>
    <xf numFmtId="4" fontId="4" fillId="0" borderId="1" xfId="0" applyNumberFormat="1" applyFont="1" applyFill="1" applyBorder="1" applyAlignment="1">
      <alignment vertical="center"/>
    </xf>
    <xf numFmtId="4" fontId="4" fillId="0" borderId="0" xfId="0" applyNumberFormat="1" applyFont="1" applyFill="1" applyAlignment="1">
      <alignment horizontal="right"/>
    </xf>
    <xf numFmtId="0" fontId="2" fillId="0" borderId="0" xfId="0" applyFont="1" applyFill="1" applyBorder="1"/>
    <xf numFmtId="43" fontId="0" fillId="0" borderId="1" xfId="1" applyFont="1" applyFill="1" applyBorder="1" applyAlignment="1">
      <alignment vertical="center"/>
    </xf>
    <xf numFmtId="43" fontId="0" fillId="0" borderId="15" xfId="1" applyFont="1" applyBorder="1" applyAlignment="1">
      <alignment vertical="center"/>
    </xf>
    <xf numFmtId="4" fontId="0" fillId="0" borderId="0" xfId="0" applyNumberFormat="1" applyFont="1" applyFill="1" applyAlignment="1">
      <alignment horizontal="right"/>
    </xf>
    <xf numFmtId="0" fontId="2" fillId="0" borderId="0" xfId="0" applyFont="1" applyFill="1" applyBorder="1" applyAlignment="1">
      <alignment horizontal="left" vertical="top"/>
    </xf>
    <xf numFmtId="0" fontId="0" fillId="0" borderId="0" xfId="0" applyFont="1" applyFill="1"/>
    <xf numFmtId="164" fontId="3" fillId="2" borderId="1" xfId="0" applyNumberFormat="1" applyFont="1" applyFill="1" applyBorder="1" applyAlignment="1">
      <alignment horizontal="right"/>
    </xf>
    <xf numFmtId="0" fontId="2" fillId="0" borderId="1" xfId="0" applyFont="1" applyFill="1" applyBorder="1" applyAlignment="1">
      <alignment vertical="top"/>
    </xf>
    <xf numFmtId="4" fontId="2" fillId="0" borderId="0" xfId="0" applyNumberFormat="1" applyFont="1" applyFill="1" applyBorder="1" applyAlignment="1">
      <alignment horizontal="right"/>
    </xf>
    <xf numFmtId="4" fontId="2" fillId="0" borderId="0" xfId="0" applyNumberFormat="1" applyFont="1" applyFill="1" applyAlignment="1">
      <alignment horizontal="right"/>
    </xf>
    <xf numFmtId="43" fontId="0" fillId="0" borderId="12" xfId="1" applyFont="1" applyFill="1" applyBorder="1" applyAlignment="1">
      <alignment vertical="center" wrapText="1"/>
    </xf>
    <xf numFmtId="43" fontId="0" fillId="0" borderId="13" xfId="1" applyFont="1" applyFill="1" applyBorder="1" applyAlignment="1">
      <alignment vertical="center" wrapText="1"/>
    </xf>
    <xf numFmtId="43" fontId="0" fillId="0" borderId="15" xfId="1" applyFont="1" applyBorder="1" applyAlignment="1">
      <alignment vertical="center" wrapText="1"/>
    </xf>
    <xf numFmtId="4" fontId="0" fillId="0" borderId="15" xfId="0" applyNumberFormat="1" applyFont="1" applyBorder="1" applyAlignment="1">
      <alignment vertical="center"/>
    </xf>
    <xf numFmtId="4" fontId="2" fillId="0" borderId="1" xfId="0" applyNumberFormat="1" applyFont="1" applyFill="1" applyBorder="1" applyAlignment="1">
      <alignment vertical="center" wrapText="1"/>
    </xf>
    <xf numFmtId="0" fontId="0" fillId="0" borderId="0" xfId="0"/>
    <xf numFmtId="43" fontId="0" fillId="0" borderId="15" xfId="1" applyFont="1" applyBorder="1" applyAlignment="1">
      <alignment vertical="center"/>
    </xf>
    <xf numFmtId="43" fontId="0" fillId="0" borderId="15" xfId="1" applyFont="1" applyBorder="1" applyAlignment="1">
      <alignment vertical="center"/>
    </xf>
    <xf numFmtId="0" fontId="0" fillId="0" borderId="0" xfId="0"/>
    <xf numFmtId="43" fontId="0" fillId="0" borderId="15" xfId="1" applyFont="1" applyBorder="1" applyAlignment="1">
      <alignment vertical="center"/>
    </xf>
    <xf numFmtId="43" fontId="0" fillId="0" borderId="1" xfId="1" applyFont="1" applyFill="1" applyBorder="1" applyAlignment="1">
      <alignment vertical="center" wrapText="1"/>
    </xf>
    <xf numFmtId="0" fontId="2" fillId="0" borderId="9" xfId="0" applyFont="1" applyBorder="1" applyAlignment="1">
      <alignment vertical="center"/>
    </xf>
    <xf numFmtId="43" fontId="2" fillId="0" borderId="15" xfId="1" applyFont="1" applyBorder="1" applyAlignment="1">
      <alignment vertical="center" wrapText="1"/>
    </xf>
    <xf numFmtId="0" fontId="0" fillId="0" borderId="0" xfId="0"/>
    <xf numFmtId="4" fontId="0" fillId="0" borderId="16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/>
    <xf numFmtId="43" fontId="1" fillId="0" borderId="0" xfId="1" applyFont="1"/>
    <xf numFmtId="4" fontId="0" fillId="0" borderId="9" xfId="0" applyNumberFormat="1" applyFont="1" applyFill="1" applyBorder="1" applyAlignment="1">
      <alignment vertical="center"/>
    </xf>
    <xf numFmtId="0" fontId="0" fillId="0" borderId="1" xfId="0" applyFont="1" applyFill="1" applyBorder="1" applyAlignment="1">
      <alignment vertical="center" wrapText="1"/>
    </xf>
    <xf numFmtId="0" fontId="0" fillId="0" borderId="1" xfId="0" applyFont="1" applyBorder="1" applyAlignment="1">
      <alignment vertical="center" wrapText="1"/>
    </xf>
    <xf numFmtId="4" fontId="0" fillId="0" borderId="16" xfId="0" applyNumberFormat="1" applyFill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43" fontId="2" fillId="0" borderId="0" xfId="1" applyFont="1" applyBorder="1" applyAlignment="1"/>
    <xf numFmtId="0" fontId="2" fillId="0" borderId="0" xfId="0" applyFont="1"/>
    <xf numFmtId="0" fontId="3" fillId="0" borderId="0" xfId="0" applyFont="1" applyBorder="1" applyAlignment="1">
      <alignment wrapText="1"/>
    </xf>
    <xf numFmtId="0" fontId="3" fillId="0" borderId="0" xfId="0" applyFont="1" applyBorder="1"/>
    <xf numFmtId="4" fontId="3" fillId="0" borderId="17" xfId="0" applyNumberFormat="1" applyFont="1" applyFill="1" applyBorder="1" applyAlignment="1">
      <alignment vertical="center"/>
    </xf>
    <xf numFmtId="4" fontId="3" fillId="0" borderId="18" xfId="0" applyNumberFormat="1" applyFont="1" applyFill="1" applyBorder="1" applyAlignment="1">
      <alignment vertical="center"/>
    </xf>
    <xf numFmtId="4" fontId="0" fillId="0" borderId="19" xfId="0" applyNumberFormat="1" applyFont="1" applyFill="1" applyBorder="1" applyAlignment="1">
      <alignment vertical="center"/>
    </xf>
    <xf numFmtId="43" fontId="0" fillId="0" borderId="0" xfId="0" applyNumberFormat="1" applyFont="1"/>
    <xf numFmtId="4" fontId="0" fillId="0" borderId="0" xfId="0" applyNumberFormat="1" applyFont="1"/>
    <xf numFmtId="0" fontId="8" fillId="2" borderId="9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left" vertical="top"/>
    </xf>
    <xf numFmtId="0" fontId="2" fillId="4" borderId="4" xfId="0" applyFont="1" applyFill="1" applyBorder="1" applyAlignment="1">
      <alignment horizontal="left" vertical="top"/>
    </xf>
    <xf numFmtId="0" fontId="2" fillId="4" borderId="5" xfId="0" applyFont="1" applyFill="1" applyBorder="1" applyAlignment="1">
      <alignment horizontal="left" vertical="top"/>
    </xf>
    <xf numFmtId="0" fontId="2" fillId="4" borderId="6" xfId="0" applyFont="1" applyFill="1" applyBorder="1" applyAlignment="1">
      <alignment horizontal="left" vertical="top"/>
    </xf>
    <xf numFmtId="0" fontId="2" fillId="4" borderId="7" xfId="0" applyFont="1" applyFill="1" applyBorder="1" applyAlignment="1">
      <alignment horizontal="left" vertical="top"/>
    </xf>
    <xf numFmtId="0" fontId="2" fillId="4" borderId="8" xfId="0" applyFont="1" applyFill="1" applyBorder="1" applyAlignment="1">
      <alignment horizontal="left" vertical="top"/>
    </xf>
    <xf numFmtId="0" fontId="5" fillId="6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0" fillId="2" borderId="9" xfId="0" applyFill="1" applyBorder="1" applyAlignment="1">
      <alignment horizontal="left" vertical="center"/>
    </xf>
    <xf numFmtId="0" fontId="0" fillId="2" borderId="10" xfId="0" applyFill="1" applyBorder="1" applyAlignment="1">
      <alignment horizontal="left" vertical="center"/>
    </xf>
    <xf numFmtId="0" fontId="2" fillId="2" borderId="9" xfId="0" applyFont="1" applyFill="1" applyBorder="1" applyAlignment="1">
      <alignment horizontal="left"/>
    </xf>
    <xf numFmtId="0" fontId="2" fillId="2" borderId="10" xfId="0" applyFont="1" applyFill="1" applyBorder="1" applyAlignment="1">
      <alignment horizontal="left"/>
    </xf>
  </cellXfs>
  <cellStyles count="4">
    <cellStyle name="Normal" xfId="0" builtinId="0"/>
    <cellStyle name="Normal 2" xfId="3"/>
    <cellStyle name="Separador de milhares" xfId="1" builtinId="3"/>
    <cellStyle name="Separador de milhares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40822</xdr:colOff>
      <xdr:row>0</xdr:row>
      <xdr:rowOff>0</xdr:rowOff>
    </xdr:from>
    <xdr:to>
      <xdr:col>1</xdr:col>
      <xdr:colOff>2871107</xdr:colOff>
      <xdr:row>0</xdr:row>
      <xdr:rowOff>1010934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822" y="0"/>
          <a:ext cx="10031185" cy="10109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4594411</xdr:colOff>
      <xdr:row>126</xdr:row>
      <xdr:rowOff>56030</xdr:rowOff>
    </xdr:from>
    <xdr:to>
      <xdr:col>0</xdr:col>
      <xdr:colOff>5939117</xdr:colOff>
      <xdr:row>131</xdr:row>
      <xdr:rowOff>69881</xdr:rowOff>
    </xdr:to>
    <xdr:pic>
      <xdr:nvPicPr>
        <xdr:cNvPr id="3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594411" y="24868655"/>
          <a:ext cx="1344706" cy="9663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40822</xdr:colOff>
      <xdr:row>0</xdr:row>
      <xdr:rowOff>0</xdr:rowOff>
    </xdr:from>
    <xdr:to>
      <xdr:col>1</xdr:col>
      <xdr:colOff>2871107</xdr:colOff>
      <xdr:row>0</xdr:row>
      <xdr:rowOff>1010934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822" y="0"/>
          <a:ext cx="10031185" cy="10109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4594411</xdr:colOff>
      <xdr:row>134</xdr:row>
      <xdr:rowOff>56030</xdr:rowOff>
    </xdr:from>
    <xdr:to>
      <xdr:col>0</xdr:col>
      <xdr:colOff>5939117</xdr:colOff>
      <xdr:row>139</xdr:row>
      <xdr:rowOff>69881</xdr:rowOff>
    </xdr:to>
    <xdr:pic>
      <xdr:nvPicPr>
        <xdr:cNvPr id="3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594411" y="26964155"/>
          <a:ext cx="1344706" cy="9663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40822</xdr:colOff>
      <xdr:row>0</xdr:row>
      <xdr:rowOff>0</xdr:rowOff>
    </xdr:from>
    <xdr:to>
      <xdr:col>1</xdr:col>
      <xdr:colOff>2871107</xdr:colOff>
      <xdr:row>0</xdr:row>
      <xdr:rowOff>1010934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822" y="0"/>
          <a:ext cx="10028464" cy="10109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4594411</xdr:colOff>
      <xdr:row>121</xdr:row>
      <xdr:rowOff>56030</xdr:rowOff>
    </xdr:from>
    <xdr:to>
      <xdr:col>0</xdr:col>
      <xdr:colOff>5939117</xdr:colOff>
      <xdr:row>126</xdr:row>
      <xdr:rowOff>69881</xdr:rowOff>
    </xdr:to>
    <xdr:pic>
      <xdr:nvPicPr>
        <xdr:cNvPr id="3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594411" y="24484854"/>
          <a:ext cx="1344706" cy="9663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40822</xdr:colOff>
      <xdr:row>0</xdr:row>
      <xdr:rowOff>0</xdr:rowOff>
    </xdr:from>
    <xdr:to>
      <xdr:col>1</xdr:col>
      <xdr:colOff>2871107</xdr:colOff>
      <xdr:row>0</xdr:row>
      <xdr:rowOff>1010934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822" y="0"/>
          <a:ext cx="10031185" cy="10109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4594411</xdr:colOff>
      <xdr:row>123</xdr:row>
      <xdr:rowOff>56030</xdr:rowOff>
    </xdr:from>
    <xdr:to>
      <xdr:col>0</xdr:col>
      <xdr:colOff>5939117</xdr:colOff>
      <xdr:row>128</xdr:row>
      <xdr:rowOff>69881</xdr:rowOff>
    </xdr:to>
    <xdr:pic>
      <xdr:nvPicPr>
        <xdr:cNvPr id="3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594411" y="24487655"/>
          <a:ext cx="1344706" cy="9663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40822</xdr:colOff>
      <xdr:row>0</xdr:row>
      <xdr:rowOff>0</xdr:rowOff>
    </xdr:from>
    <xdr:to>
      <xdr:col>1</xdr:col>
      <xdr:colOff>2871107</xdr:colOff>
      <xdr:row>0</xdr:row>
      <xdr:rowOff>1010934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822" y="0"/>
          <a:ext cx="10031185" cy="10109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4594411</xdr:colOff>
      <xdr:row>130</xdr:row>
      <xdr:rowOff>56030</xdr:rowOff>
    </xdr:from>
    <xdr:to>
      <xdr:col>0</xdr:col>
      <xdr:colOff>5939117</xdr:colOff>
      <xdr:row>135</xdr:row>
      <xdr:rowOff>69881</xdr:rowOff>
    </xdr:to>
    <xdr:pic>
      <xdr:nvPicPr>
        <xdr:cNvPr id="3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594411" y="25440155"/>
          <a:ext cx="1344706" cy="9663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40822</xdr:colOff>
      <xdr:row>0</xdr:row>
      <xdr:rowOff>0</xdr:rowOff>
    </xdr:from>
    <xdr:to>
      <xdr:col>1</xdr:col>
      <xdr:colOff>2871107</xdr:colOff>
      <xdr:row>0</xdr:row>
      <xdr:rowOff>1010934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822" y="0"/>
          <a:ext cx="10031185" cy="10109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4594411</xdr:colOff>
      <xdr:row>132</xdr:row>
      <xdr:rowOff>56030</xdr:rowOff>
    </xdr:from>
    <xdr:to>
      <xdr:col>0</xdr:col>
      <xdr:colOff>5939117</xdr:colOff>
      <xdr:row>137</xdr:row>
      <xdr:rowOff>69881</xdr:rowOff>
    </xdr:to>
    <xdr:pic>
      <xdr:nvPicPr>
        <xdr:cNvPr id="3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594411" y="26392655"/>
          <a:ext cx="1344706" cy="9663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40822</xdr:colOff>
      <xdr:row>0</xdr:row>
      <xdr:rowOff>0</xdr:rowOff>
    </xdr:from>
    <xdr:to>
      <xdr:col>1</xdr:col>
      <xdr:colOff>2871107</xdr:colOff>
      <xdr:row>0</xdr:row>
      <xdr:rowOff>1010934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822" y="0"/>
          <a:ext cx="10031185" cy="10109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4594411</xdr:colOff>
      <xdr:row>132</xdr:row>
      <xdr:rowOff>56030</xdr:rowOff>
    </xdr:from>
    <xdr:to>
      <xdr:col>0</xdr:col>
      <xdr:colOff>5939117</xdr:colOff>
      <xdr:row>137</xdr:row>
      <xdr:rowOff>69881</xdr:rowOff>
    </xdr:to>
    <xdr:pic>
      <xdr:nvPicPr>
        <xdr:cNvPr id="3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594411" y="26583155"/>
          <a:ext cx="1344706" cy="9663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40822</xdr:colOff>
      <xdr:row>0</xdr:row>
      <xdr:rowOff>0</xdr:rowOff>
    </xdr:from>
    <xdr:to>
      <xdr:col>1</xdr:col>
      <xdr:colOff>2871107</xdr:colOff>
      <xdr:row>0</xdr:row>
      <xdr:rowOff>1010934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822" y="0"/>
          <a:ext cx="10031185" cy="10109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4594411</xdr:colOff>
      <xdr:row>134</xdr:row>
      <xdr:rowOff>56030</xdr:rowOff>
    </xdr:from>
    <xdr:to>
      <xdr:col>0</xdr:col>
      <xdr:colOff>5939117</xdr:colOff>
      <xdr:row>139</xdr:row>
      <xdr:rowOff>69881</xdr:rowOff>
    </xdr:to>
    <xdr:pic>
      <xdr:nvPicPr>
        <xdr:cNvPr id="3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594411" y="26964155"/>
          <a:ext cx="1344706" cy="9663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40822</xdr:colOff>
      <xdr:row>0</xdr:row>
      <xdr:rowOff>0</xdr:rowOff>
    </xdr:from>
    <xdr:to>
      <xdr:col>1</xdr:col>
      <xdr:colOff>2871107</xdr:colOff>
      <xdr:row>0</xdr:row>
      <xdr:rowOff>1010934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822" y="0"/>
          <a:ext cx="10031185" cy="10109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4594411</xdr:colOff>
      <xdr:row>133</xdr:row>
      <xdr:rowOff>56030</xdr:rowOff>
    </xdr:from>
    <xdr:to>
      <xdr:col>0</xdr:col>
      <xdr:colOff>5939117</xdr:colOff>
      <xdr:row>138</xdr:row>
      <xdr:rowOff>69881</xdr:rowOff>
    </xdr:to>
    <xdr:pic>
      <xdr:nvPicPr>
        <xdr:cNvPr id="3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594411" y="26964155"/>
          <a:ext cx="1344706" cy="9663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40822</xdr:colOff>
      <xdr:row>0</xdr:row>
      <xdr:rowOff>0</xdr:rowOff>
    </xdr:from>
    <xdr:to>
      <xdr:col>1</xdr:col>
      <xdr:colOff>2871107</xdr:colOff>
      <xdr:row>0</xdr:row>
      <xdr:rowOff>1010934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822" y="0"/>
          <a:ext cx="10031185" cy="10109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4594411</xdr:colOff>
      <xdr:row>134</xdr:row>
      <xdr:rowOff>56030</xdr:rowOff>
    </xdr:from>
    <xdr:to>
      <xdr:col>0</xdr:col>
      <xdr:colOff>5939117</xdr:colOff>
      <xdr:row>139</xdr:row>
      <xdr:rowOff>69881</xdr:rowOff>
    </xdr:to>
    <xdr:pic>
      <xdr:nvPicPr>
        <xdr:cNvPr id="3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594411" y="26773655"/>
          <a:ext cx="1344706" cy="9663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40822</xdr:colOff>
      <xdr:row>0</xdr:row>
      <xdr:rowOff>0</xdr:rowOff>
    </xdr:from>
    <xdr:to>
      <xdr:col>1</xdr:col>
      <xdr:colOff>2871107</xdr:colOff>
      <xdr:row>0</xdr:row>
      <xdr:rowOff>1010934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822" y="0"/>
          <a:ext cx="10031185" cy="10109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4594411</xdr:colOff>
      <xdr:row>134</xdr:row>
      <xdr:rowOff>56030</xdr:rowOff>
    </xdr:from>
    <xdr:to>
      <xdr:col>0</xdr:col>
      <xdr:colOff>5939117</xdr:colOff>
      <xdr:row>139</xdr:row>
      <xdr:rowOff>69881</xdr:rowOff>
    </xdr:to>
    <xdr:pic>
      <xdr:nvPicPr>
        <xdr:cNvPr id="3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594411" y="26964155"/>
          <a:ext cx="1344706" cy="9663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40822</xdr:colOff>
      <xdr:row>0</xdr:row>
      <xdr:rowOff>0</xdr:rowOff>
    </xdr:from>
    <xdr:to>
      <xdr:col>1</xdr:col>
      <xdr:colOff>2871107</xdr:colOff>
      <xdr:row>0</xdr:row>
      <xdr:rowOff>1010934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822" y="0"/>
          <a:ext cx="10031185" cy="10109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4594411</xdr:colOff>
      <xdr:row>134</xdr:row>
      <xdr:rowOff>56030</xdr:rowOff>
    </xdr:from>
    <xdr:to>
      <xdr:col>0</xdr:col>
      <xdr:colOff>5939117</xdr:colOff>
      <xdr:row>139</xdr:row>
      <xdr:rowOff>69881</xdr:rowOff>
    </xdr:to>
    <xdr:pic>
      <xdr:nvPicPr>
        <xdr:cNvPr id="3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594411" y="26964155"/>
          <a:ext cx="1344706" cy="9663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57"/>
  <sheetViews>
    <sheetView showGridLines="0" tabSelected="1" view="pageBreakPreview" zoomScale="70" zoomScaleNormal="85" zoomScaleSheetLayoutView="70" workbookViewId="0"/>
  </sheetViews>
  <sheetFormatPr defaultColWidth="41.7109375" defaultRowHeight="15"/>
  <cols>
    <col min="1" max="1" width="108" style="1" customWidth="1"/>
    <col min="2" max="2" width="43.42578125" style="1" customWidth="1"/>
    <col min="3" max="3" width="70.7109375" style="1" customWidth="1"/>
    <col min="4" max="4" width="41.7109375" style="2" customWidth="1"/>
    <col min="5" max="16384" width="41.7109375" style="1"/>
  </cols>
  <sheetData>
    <row r="1" spans="1:4" ht="81.75" customHeight="1"/>
    <row r="2" spans="1:4">
      <c r="A2" s="141" t="s">
        <v>0</v>
      </c>
      <c r="B2" s="141"/>
      <c r="C2" s="2"/>
      <c r="D2" s="1"/>
    </row>
    <row r="3" spans="1:4">
      <c r="A3" s="141"/>
      <c r="B3" s="141"/>
      <c r="C3" s="2"/>
      <c r="D3" s="1"/>
    </row>
    <row r="4" spans="1:4">
      <c r="A4" s="141"/>
      <c r="B4" s="141"/>
      <c r="C4" s="2"/>
      <c r="D4" s="1"/>
    </row>
    <row r="5" spans="1:4">
      <c r="A5" s="141"/>
      <c r="B5" s="141"/>
      <c r="C5" s="2"/>
      <c r="D5" s="1"/>
    </row>
    <row r="6" spans="1:4">
      <c r="A6" s="141"/>
      <c r="B6" s="141"/>
      <c r="C6" s="2"/>
      <c r="D6" s="1"/>
    </row>
    <row r="7" spans="1:4">
      <c r="A7" s="141"/>
      <c r="B7" s="141"/>
      <c r="C7" s="8"/>
      <c r="D7" s="1"/>
    </row>
    <row r="8" spans="1:4" ht="23.25" customHeight="1">
      <c r="A8" s="142" t="s">
        <v>54</v>
      </c>
      <c r="B8" s="142"/>
      <c r="C8" s="8"/>
      <c r="D8" s="1"/>
    </row>
    <row r="9" spans="1:4" ht="23.25" customHeight="1">
      <c r="A9" s="142"/>
      <c r="B9" s="142"/>
      <c r="C9" s="8"/>
      <c r="D9" s="1"/>
    </row>
    <row r="10" spans="1:4">
      <c r="A10" s="143" t="s">
        <v>43</v>
      </c>
      <c r="B10" s="144"/>
      <c r="C10" s="2"/>
      <c r="D10" s="1"/>
    </row>
    <row r="11" spans="1:4">
      <c r="A11" s="27" t="s">
        <v>44</v>
      </c>
      <c r="B11" s="51"/>
      <c r="C11" s="2"/>
      <c r="D11" s="1"/>
    </row>
    <row r="12" spans="1:4">
      <c r="A12" s="145" t="s">
        <v>39</v>
      </c>
      <c r="B12" s="146"/>
      <c r="C12" s="9"/>
      <c r="D12" s="1"/>
    </row>
    <row r="13" spans="1:4">
      <c r="A13" s="52" t="s">
        <v>44</v>
      </c>
      <c r="B13" s="51"/>
      <c r="C13" s="2"/>
      <c r="D13" s="1"/>
    </row>
    <row r="14" spans="1:4">
      <c r="A14" s="145" t="s">
        <v>40</v>
      </c>
      <c r="B14" s="146"/>
      <c r="C14" s="7"/>
      <c r="D14" s="1"/>
    </row>
    <row r="15" spans="1:4">
      <c r="A15" s="52" t="s">
        <v>55</v>
      </c>
      <c r="B15" s="51"/>
      <c r="C15" s="2"/>
      <c r="D15" s="1"/>
    </row>
    <row r="16" spans="1:4">
      <c r="A16" s="53" t="s">
        <v>41</v>
      </c>
      <c r="B16" s="53"/>
      <c r="C16" s="9"/>
      <c r="D16" s="1"/>
    </row>
    <row r="17" spans="1:4">
      <c r="A17" s="145" t="s">
        <v>42</v>
      </c>
      <c r="B17" s="146"/>
      <c r="C17" s="7"/>
      <c r="D17" s="1"/>
    </row>
    <row r="18" spans="1:4">
      <c r="A18" s="52"/>
      <c r="B18" s="51"/>
      <c r="C18" s="7"/>
      <c r="D18" s="1"/>
    </row>
    <row r="19" spans="1:4" s="3" customFormat="1">
      <c r="A19" s="54" t="s">
        <v>96</v>
      </c>
      <c r="B19" s="94">
        <v>13128561.76</v>
      </c>
      <c r="C19" s="10"/>
    </row>
    <row r="20" spans="1:4" s="3" customFormat="1">
      <c r="A20" s="54" t="s">
        <v>95</v>
      </c>
      <c r="B20" s="94">
        <v>0</v>
      </c>
      <c r="C20" s="10"/>
    </row>
    <row r="21" spans="1:4" s="3" customFormat="1">
      <c r="A21" s="16"/>
      <c r="B21" s="17"/>
      <c r="C21" s="10"/>
    </row>
    <row r="22" spans="1:4" ht="26.25">
      <c r="A22" s="132" t="s">
        <v>36</v>
      </c>
      <c r="B22" s="133"/>
      <c r="C22" s="9"/>
      <c r="D22" s="1"/>
    </row>
    <row r="23" spans="1:4">
      <c r="A23" s="36" t="s">
        <v>102</v>
      </c>
      <c r="B23" s="55" t="s">
        <v>57</v>
      </c>
      <c r="C23" s="9"/>
      <c r="D23" s="1"/>
    </row>
    <row r="24" spans="1:4">
      <c r="A24" s="23" t="s">
        <v>6</v>
      </c>
      <c r="B24" s="35"/>
      <c r="C24" s="12"/>
      <c r="D24" s="1"/>
    </row>
    <row r="25" spans="1:4">
      <c r="A25" s="57" t="s">
        <v>2</v>
      </c>
      <c r="B25" s="58">
        <f>SUM(B26)</f>
        <v>926.66</v>
      </c>
      <c r="C25" s="13"/>
      <c r="D25" s="1"/>
    </row>
    <row r="26" spans="1:4">
      <c r="A26" s="56" t="s">
        <v>56</v>
      </c>
      <c r="B26" s="60">
        <v>926.66</v>
      </c>
      <c r="C26" s="13"/>
      <c r="D26" s="1"/>
    </row>
    <row r="27" spans="1:4">
      <c r="A27" s="57" t="s">
        <v>161</v>
      </c>
      <c r="B27" s="58">
        <f>SUM(B28:B32)</f>
        <v>1938411.9299999997</v>
      </c>
      <c r="C27" s="13"/>
      <c r="D27" s="1"/>
    </row>
    <row r="28" spans="1:4">
      <c r="A28" s="56" t="s">
        <v>45</v>
      </c>
      <c r="B28" s="59">
        <v>0</v>
      </c>
      <c r="C28" s="13"/>
      <c r="D28" s="1"/>
    </row>
    <row r="29" spans="1:4">
      <c r="A29" s="56" t="s">
        <v>73</v>
      </c>
      <c r="B29" s="60">
        <v>1611475.67</v>
      </c>
      <c r="C29" s="13"/>
      <c r="D29" s="1"/>
    </row>
    <row r="30" spans="1:4">
      <c r="A30" s="56" t="s">
        <v>72</v>
      </c>
      <c r="B30" s="60">
        <v>22857.24</v>
      </c>
      <c r="C30" s="13"/>
      <c r="D30" s="1"/>
    </row>
    <row r="31" spans="1:4">
      <c r="A31" s="56" t="s">
        <v>74</v>
      </c>
      <c r="B31" s="62">
        <v>294086.64</v>
      </c>
      <c r="C31" s="13"/>
      <c r="D31" s="1"/>
    </row>
    <row r="32" spans="1:4">
      <c r="A32" s="56" t="s">
        <v>107</v>
      </c>
      <c r="B32" s="60">
        <v>9992.3799999999992</v>
      </c>
      <c r="C32" s="13"/>
      <c r="D32" s="1"/>
    </row>
    <row r="33" spans="1:4">
      <c r="A33" s="57" t="s">
        <v>162</v>
      </c>
      <c r="B33" s="58">
        <f>SUM(B34:B35)</f>
        <v>15838708.960000001</v>
      </c>
      <c r="C33" s="13"/>
      <c r="D33" s="1"/>
    </row>
    <row r="34" spans="1:4">
      <c r="A34" s="56" t="s">
        <v>58</v>
      </c>
      <c r="B34" s="61">
        <v>14233928.25</v>
      </c>
      <c r="C34" s="13"/>
      <c r="D34" s="1"/>
    </row>
    <row r="35" spans="1:4">
      <c r="A35" s="56" t="s">
        <v>71</v>
      </c>
      <c r="B35" s="60">
        <v>1604780.71</v>
      </c>
      <c r="C35" s="13"/>
      <c r="D35" s="1"/>
    </row>
    <row r="36" spans="1:4">
      <c r="A36" s="25" t="s">
        <v>4</v>
      </c>
      <c r="B36" s="42">
        <f>SUM(B25,B27,B33)</f>
        <v>17778047.550000001</v>
      </c>
      <c r="C36" s="13"/>
      <c r="D36" s="1"/>
    </row>
    <row r="37" spans="1:4">
      <c r="A37" s="26"/>
      <c r="B37" s="24"/>
      <c r="C37" s="13"/>
      <c r="D37" s="1"/>
    </row>
    <row r="38" spans="1:4">
      <c r="A38" s="23" t="s">
        <v>5</v>
      </c>
      <c r="B38" s="23"/>
      <c r="C38" s="11"/>
      <c r="D38" s="1"/>
    </row>
    <row r="39" spans="1:4" s="79" customFormat="1">
      <c r="A39" s="77" t="s">
        <v>60</v>
      </c>
      <c r="B39" s="44">
        <f>SUM(B40)</f>
        <v>19430032.600000001</v>
      </c>
      <c r="C39" s="78"/>
    </row>
    <row r="40" spans="1:4">
      <c r="A40" s="56" t="s">
        <v>59</v>
      </c>
      <c r="B40" s="104">
        <v>19430032.600000001</v>
      </c>
      <c r="C40" s="13"/>
      <c r="D40" s="1"/>
    </row>
    <row r="41" spans="1:4" s="80" customFormat="1">
      <c r="A41" s="77" t="s">
        <v>62</v>
      </c>
      <c r="B41" s="44">
        <v>0</v>
      </c>
      <c r="C41" s="68"/>
    </row>
    <row r="42" spans="1:4" s="80" customFormat="1">
      <c r="A42" s="83" t="s">
        <v>63</v>
      </c>
      <c r="B42" s="44">
        <f>SUM(B43:B44)</f>
        <v>2148.5</v>
      </c>
      <c r="C42" s="68"/>
    </row>
    <row r="43" spans="1:4" s="80" customFormat="1">
      <c r="A43" s="56" t="s">
        <v>129</v>
      </c>
      <c r="B43" s="107">
        <v>1807.65</v>
      </c>
      <c r="C43" s="68"/>
    </row>
    <row r="44" spans="1:4">
      <c r="A44" s="56" t="s">
        <v>130</v>
      </c>
      <c r="B44" s="107">
        <v>340.85</v>
      </c>
      <c r="C44" s="13"/>
      <c r="D44" s="80"/>
    </row>
    <row r="45" spans="1:4" s="85" customFormat="1">
      <c r="A45" s="83" t="s">
        <v>64</v>
      </c>
      <c r="B45" s="84">
        <f>SUM(B46:B47)</f>
        <v>24249.89</v>
      </c>
      <c r="C45" s="78"/>
    </row>
    <row r="46" spans="1:4" s="67" customFormat="1">
      <c r="A46" s="56" t="s">
        <v>97</v>
      </c>
      <c r="B46" s="105">
        <v>22389.95</v>
      </c>
      <c r="C46" s="68"/>
    </row>
    <row r="47" spans="1:4">
      <c r="A47" s="56" t="s">
        <v>131</v>
      </c>
      <c r="B47" s="107">
        <v>1859.94</v>
      </c>
      <c r="C47" s="13"/>
      <c r="D47" s="80"/>
    </row>
    <row r="48" spans="1:4" s="67" customFormat="1">
      <c r="A48" s="83" t="s">
        <v>67</v>
      </c>
      <c r="B48" s="44">
        <f>SUM(B49:B52)</f>
        <v>922621.03</v>
      </c>
      <c r="C48" s="68"/>
    </row>
    <row r="49" spans="1:3" s="67" customFormat="1">
      <c r="A49" s="82" t="s">
        <v>66</v>
      </c>
      <c r="B49" s="89">
        <v>51923.48</v>
      </c>
      <c r="C49" s="68"/>
    </row>
    <row r="50" spans="1:3" s="67" customFormat="1">
      <c r="A50" s="81" t="s">
        <v>68</v>
      </c>
      <c r="B50" s="89">
        <v>868011.25</v>
      </c>
      <c r="C50" s="68"/>
    </row>
    <row r="51" spans="1:3" s="67" customFormat="1">
      <c r="A51" s="82" t="s">
        <v>70</v>
      </c>
      <c r="B51" s="89">
        <v>2686.3</v>
      </c>
      <c r="C51" s="68"/>
    </row>
    <row r="52" spans="1:3" s="67" customFormat="1">
      <c r="A52" s="82" t="s">
        <v>69</v>
      </c>
      <c r="B52" s="89">
        <v>0</v>
      </c>
      <c r="C52" s="68"/>
    </row>
    <row r="53" spans="1:3" s="67" customFormat="1">
      <c r="A53" s="28" t="s">
        <v>7</v>
      </c>
      <c r="B53" s="43">
        <f>SUM(B39,B41,B42,B45,B48)</f>
        <v>20379052.020000003</v>
      </c>
      <c r="C53" s="15"/>
    </row>
    <row r="54" spans="1:3" s="67" customFormat="1">
      <c r="A54" s="29"/>
      <c r="B54" s="5"/>
      <c r="C54" s="15"/>
    </row>
    <row r="55" spans="1:3" s="67" customFormat="1">
      <c r="A55" s="30" t="s">
        <v>8</v>
      </c>
      <c r="B55" s="18"/>
      <c r="C55" s="15"/>
    </row>
    <row r="56" spans="1:3" s="80" customFormat="1">
      <c r="A56" s="77" t="s">
        <v>75</v>
      </c>
      <c r="B56" s="44">
        <f>SUM(B57:B59)</f>
        <v>4813203.72</v>
      </c>
      <c r="C56" s="15"/>
    </row>
    <row r="57" spans="1:3" s="67" customFormat="1">
      <c r="A57" s="56" t="s">
        <v>76</v>
      </c>
      <c r="B57" s="100">
        <v>700372.55</v>
      </c>
      <c r="C57" s="15"/>
    </row>
    <row r="58" spans="1:3" s="67" customFormat="1">
      <c r="A58" s="56" t="s">
        <v>78</v>
      </c>
      <c r="B58" s="100">
        <v>4073853.3</v>
      </c>
      <c r="C58" s="15"/>
    </row>
    <row r="59" spans="1:3" s="67" customFormat="1">
      <c r="A59" s="56" t="s">
        <v>99</v>
      </c>
      <c r="B59" s="100">
        <v>38977.870000000003</v>
      </c>
      <c r="C59" s="15"/>
    </row>
    <row r="60" spans="1:3" s="67" customFormat="1">
      <c r="A60" s="28" t="s">
        <v>77</v>
      </c>
      <c r="B60" s="44">
        <f>SUM(B56)</f>
        <v>4813203.72</v>
      </c>
      <c r="C60" s="15"/>
    </row>
    <row r="61" spans="1:3" s="39" customFormat="1">
      <c r="A61" s="27"/>
      <c r="B61" s="37"/>
      <c r="C61" s="38"/>
    </row>
    <row r="62" spans="1:3" s="67" customFormat="1">
      <c r="A62" s="31" t="s">
        <v>9</v>
      </c>
      <c r="B62" s="32"/>
      <c r="C62" s="6"/>
    </row>
    <row r="63" spans="1:3" s="88" customFormat="1">
      <c r="A63" s="69" t="s">
        <v>80</v>
      </c>
      <c r="B63" s="86">
        <f>SUM(B64:B66)</f>
        <v>7798212.3700000001</v>
      </c>
      <c r="C63" s="87"/>
    </row>
    <row r="64" spans="1:3" s="67" customFormat="1">
      <c r="A64" s="56" t="s">
        <v>81</v>
      </c>
      <c r="B64" s="100">
        <v>201706.46</v>
      </c>
      <c r="C64" s="6"/>
    </row>
    <row r="65" spans="1:3" s="67" customFormat="1">
      <c r="A65" s="56" t="s">
        <v>82</v>
      </c>
      <c r="B65" s="100">
        <v>6300000</v>
      </c>
      <c r="C65" s="6"/>
    </row>
    <row r="66" spans="1:3" s="67" customFormat="1">
      <c r="A66" s="56" t="s">
        <v>84</v>
      </c>
      <c r="B66" s="100">
        <v>1296505.9099999999</v>
      </c>
      <c r="C66" s="6"/>
    </row>
    <row r="67" spans="1:3" s="67" customFormat="1">
      <c r="A67" s="30" t="s">
        <v>85</v>
      </c>
      <c r="B67" s="46">
        <f>B63</f>
        <v>7798212.3700000001</v>
      </c>
      <c r="C67" s="6"/>
    </row>
    <row r="68" spans="1:3" s="39" customFormat="1">
      <c r="A68" s="27"/>
      <c r="B68" s="37"/>
      <c r="C68" s="38"/>
    </row>
    <row r="69" spans="1:3" s="67" customFormat="1">
      <c r="A69" s="30" t="s">
        <v>10</v>
      </c>
      <c r="B69" s="19"/>
      <c r="C69" s="6"/>
    </row>
    <row r="70" spans="1:3" s="67" customFormat="1">
      <c r="A70" s="30" t="s">
        <v>11</v>
      </c>
      <c r="B70" s="30"/>
      <c r="C70" s="11"/>
    </row>
    <row r="71" spans="1:3" s="67" customFormat="1">
      <c r="A71" s="69" t="s">
        <v>12</v>
      </c>
      <c r="B71" s="102">
        <v>2770532.75</v>
      </c>
      <c r="C71" s="68"/>
    </row>
    <row r="72" spans="1:3" s="67" customFormat="1">
      <c r="A72" s="29" t="s">
        <v>13</v>
      </c>
      <c r="B72" s="44">
        <v>972889.56</v>
      </c>
      <c r="C72" s="68"/>
    </row>
    <row r="73" spans="1:3" s="67" customFormat="1">
      <c r="A73" s="29" t="s">
        <v>26</v>
      </c>
      <c r="B73" s="44">
        <v>941586.96</v>
      </c>
      <c r="C73" s="68"/>
    </row>
    <row r="74" spans="1:3" s="67" customFormat="1">
      <c r="A74" s="69" t="s">
        <v>25</v>
      </c>
      <c r="B74" s="44"/>
      <c r="C74" s="68"/>
    </row>
    <row r="75" spans="1:3" s="67" customFormat="1">
      <c r="A75" s="69" t="s">
        <v>27</v>
      </c>
      <c r="B75" s="44">
        <v>240506.58000000101</v>
      </c>
      <c r="C75" s="68"/>
    </row>
    <row r="76" spans="1:3" s="67" customFormat="1">
      <c r="A76" s="69" t="s">
        <v>28</v>
      </c>
      <c r="B76" s="44">
        <f>SUM(B77:B78)</f>
        <v>2034825.03</v>
      </c>
      <c r="C76" s="68"/>
    </row>
    <row r="77" spans="1:3" s="67" customFormat="1">
      <c r="A77" s="65" t="s">
        <v>46</v>
      </c>
      <c r="B77" s="100">
        <v>2034825.03</v>
      </c>
      <c r="C77" s="68"/>
    </row>
    <row r="78" spans="1:3" s="67" customFormat="1">
      <c r="A78" s="65" t="s">
        <v>100</v>
      </c>
      <c r="B78" s="100">
        <v>0</v>
      </c>
      <c r="C78" s="68"/>
    </row>
    <row r="79" spans="1:3" s="67" customFormat="1" ht="30">
      <c r="A79" s="69" t="s">
        <v>29</v>
      </c>
      <c r="B79" s="44">
        <v>0</v>
      </c>
      <c r="C79" s="68"/>
    </row>
    <row r="80" spans="1:3" s="67" customFormat="1">
      <c r="A80" s="63" t="s">
        <v>30</v>
      </c>
      <c r="B80" s="44">
        <f>SUM(B81:B88)</f>
        <v>271188.14999999997</v>
      </c>
      <c r="C80" s="68"/>
    </row>
    <row r="81" spans="1:3" s="67" customFormat="1">
      <c r="A81" s="75" t="s">
        <v>47</v>
      </c>
      <c r="B81" s="100">
        <v>118685.53</v>
      </c>
      <c r="C81" s="68"/>
    </row>
    <row r="82" spans="1:3" s="67" customFormat="1">
      <c r="A82" s="75" t="s">
        <v>48</v>
      </c>
      <c r="B82" s="100">
        <v>1080.58</v>
      </c>
      <c r="C82" s="68"/>
    </row>
    <row r="83" spans="1:3" s="67" customFormat="1">
      <c r="A83" s="75" t="s">
        <v>49</v>
      </c>
      <c r="B83" s="100">
        <v>0</v>
      </c>
      <c r="C83" s="68"/>
    </row>
    <row r="84" spans="1:3" s="67" customFormat="1">
      <c r="A84" s="75" t="s">
        <v>50</v>
      </c>
      <c r="B84" s="100">
        <v>52516.57</v>
      </c>
      <c r="C84" s="68"/>
    </row>
    <row r="85" spans="1:3" s="67" customFormat="1">
      <c r="A85" s="75" t="s">
        <v>51</v>
      </c>
      <c r="B85" s="100">
        <v>5219.3599999999997</v>
      </c>
      <c r="C85" s="68"/>
    </row>
    <row r="86" spans="1:3" s="67" customFormat="1">
      <c r="A86" s="75" t="s">
        <v>52</v>
      </c>
      <c r="B86" s="100">
        <v>89954.81</v>
      </c>
      <c r="C86" s="68"/>
    </row>
    <row r="87" spans="1:3" s="67" customFormat="1">
      <c r="A87" s="75" t="s">
        <v>53</v>
      </c>
      <c r="B87" s="100">
        <v>2686.3</v>
      </c>
      <c r="C87" s="68"/>
    </row>
    <row r="88" spans="1:3" s="67" customFormat="1">
      <c r="A88" s="75" t="s">
        <v>108</v>
      </c>
      <c r="B88" s="100">
        <v>1045</v>
      </c>
      <c r="C88" s="68"/>
    </row>
    <row r="89" spans="1:3" s="67" customFormat="1">
      <c r="A89" s="27" t="s">
        <v>34</v>
      </c>
      <c r="B89" s="45">
        <f>SUM(B71,B72,B73,B74,B75,B76,B79,B80)</f>
        <v>7231529.0300000012</v>
      </c>
      <c r="C89" s="68"/>
    </row>
    <row r="90" spans="1:3" s="67" customFormat="1">
      <c r="A90" s="27"/>
      <c r="B90" s="20"/>
      <c r="C90" s="68"/>
    </row>
    <row r="91" spans="1:3" s="67" customFormat="1">
      <c r="A91" s="30" t="s">
        <v>14</v>
      </c>
      <c r="B91" s="30"/>
      <c r="C91" s="15"/>
    </row>
    <row r="92" spans="1:3" s="67" customFormat="1">
      <c r="A92" s="75" t="s">
        <v>15</v>
      </c>
      <c r="B92" s="100">
        <v>0</v>
      </c>
      <c r="C92" s="68"/>
    </row>
    <row r="93" spans="1:3" s="80" customFormat="1">
      <c r="A93" s="65" t="s">
        <v>16</v>
      </c>
      <c r="B93" s="100">
        <v>0</v>
      </c>
      <c r="C93" s="15"/>
    </row>
    <row r="94" spans="1:3" s="80" customFormat="1">
      <c r="A94" s="65" t="s">
        <v>17</v>
      </c>
      <c r="B94" s="100">
        <v>0</v>
      </c>
      <c r="C94" s="15"/>
    </row>
    <row r="95" spans="1:3" s="80" customFormat="1">
      <c r="A95" s="65" t="s">
        <v>32</v>
      </c>
      <c r="B95" s="100">
        <v>0</v>
      </c>
      <c r="C95" s="15"/>
    </row>
    <row r="96" spans="1:3" s="67" customFormat="1">
      <c r="A96" s="27" t="s">
        <v>38</v>
      </c>
      <c r="B96" s="43">
        <f>B92+B93+B94+B95</f>
        <v>0</v>
      </c>
      <c r="C96" s="6"/>
    </row>
    <row r="97" spans="1:4" s="67" customFormat="1" ht="14.25" customHeight="1">
      <c r="A97" s="27" t="s">
        <v>37</v>
      </c>
      <c r="B97" s="43">
        <f>B89+B96</f>
        <v>7231529.0300000012</v>
      </c>
      <c r="C97" s="6"/>
    </row>
    <row r="98" spans="1:4" s="67" customFormat="1">
      <c r="A98" s="27"/>
      <c r="B98" s="5"/>
      <c r="C98" s="6"/>
    </row>
    <row r="99" spans="1:4" s="67" customFormat="1">
      <c r="A99" s="31" t="s">
        <v>18</v>
      </c>
      <c r="B99" s="32"/>
      <c r="C99" s="6"/>
    </row>
    <row r="100" spans="1:4" s="67" customFormat="1">
      <c r="A100" s="65" t="s">
        <v>86</v>
      </c>
      <c r="B100" s="5">
        <v>0</v>
      </c>
      <c r="C100" s="15"/>
    </row>
    <row r="101" spans="1:4" s="67" customFormat="1">
      <c r="A101" s="33" t="s">
        <v>87</v>
      </c>
      <c r="B101" s="47">
        <f>B100</f>
        <v>0</v>
      </c>
      <c r="C101" s="2"/>
    </row>
    <row r="102" spans="1:4" s="41" customFormat="1">
      <c r="A102" s="134"/>
      <c r="B102" s="134"/>
      <c r="C102" s="40"/>
    </row>
    <row r="103" spans="1:4" s="67" customFormat="1">
      <c r="A103" s="23" t="s">
        <v>101</v>
      </c>
      <c r="B103" s="34"/>
      <c r="C103" s="13"/>
    </row>
    <row r="104" spans="1:4">
      <c r="A104" s="57" t="s">
        <v>19</v>
      </c>
      <c r="B104" s="58">
        <f>SUM(B105)</f>
        <v>1179.3599999999999</v>
      </c>
      <c r="C104" s="13"/>
      <c r="D104" s="1"/>
    </row>
    <row r="105" spans="1:4">
      <c r="A105" s="56" t="s">
        <v>88</v>
      </c>
      <c r="B105" s="99">
        <v>1179.3599999999999</v>
      </c>
      <c r="C105" s="13"/>
      <c r="D105" s="1"/>
    </row>
    <row r="106" spans="1:4">
      <c r="A106" s="57" t="s">
        <v>163</v>
      </c>
      <c r="B106" s="58">
        <f>SUM(B107:B112)</f>
        <v>12835285.629999999</v>
      </c>
      <c r="C106" s="13"/>
      <c r="D106" s="1"/>
    </row>
    <row r="107" spans="1:4">
      <c r="A107" s="56" t="s">
        <v>89</v>
      </c>
      <c r="B107" s="59">
        <v>10141658.76</v>
      </c>
      <c r="C107" s="13"/>
      <c r="D107" s="1"/>
    </row>
    <row r="108" spans="1:4">
      <c r="A108" s="56" t="s">
        <v>90</v>
      </c>
      <c r="B108" s="60">
        <v>1114590.83</v>
      </c>
      <c r="C108" s="13"/>
      <c r="D108" s="1"/>
    </row>
    <row r="109" spans="1:4">
      <c r="A109" s="56" t="s">
        <v>91</v>
      </c>
      <c r="B109" s="60">
        <v>27036.61</v>
      </c>
      <c r="C109" s="13"/>
      <c r="D109" s="1"/>
    </row>
    <row r="110" spans="1:4">
      <c r="A110" s="56" t="s">
        <v>92</v>
      </c>
      <c r="B110" s="62">
        <v>1551955.53</v>
      </c>
      <c r="C110" s="13"/>
      <c r="D110" s="1"/>
    </row>
    <row r="111" spans="1:4">
      <c r="A111" s="56" t="s">
        <v>109</v>
      </c>
      <c r="B111" s="60">
        <v>47.8</v>
      </c>
      <c r="C111" s="13"/>
      <c r="D111" s="1"/>
    </row>
    <row r="112" spans="1:4">
      <c r="A112" s="56" t="s">
        <v>110</v>
      </c>
      <c r="B112" s="60">
        <v>-3.9</v>
      </c>
      <c r="C112" s="13"/>
      <c r="D112" s="1"/>
    </row>
    <row r="113" spans="1:4">
      <c r="A113" s="57" t="s">
        <v>164</v>
      </c>
      <c r="B113" s="58">
        <f>SUM(B114:B115)</f>
        <v>18089105.550000001</v>
      </c>
      <c r="C113" s="13"/>
      <c r="D113" s="1"/>
    </row>
    <row r="114" spans="1:4">
      <c r="A114" s="56" t="s">
        <v>93</v>
      </c>
      <c r="B114" s="61">
        <v>16482464.9</v>
      </c>
      <c r="C114" s="13"/>
      <c r="D114" s="1"/>
    </row>
    <row r="115" spans="1:4">
      <c r="A115" s="56" t="s">
        <v>94</v>
      </c>
      <c r="B115" s="60">
        <v>1606640.65</v>
      </c>
      <c r="C115" s="13"/>
      <c r="D115" s="1"/>
    </row>
    <row r="116" spans="1:4">
      <c r="A116" s="25" t="s">
        <v>165</v>
      </c>
      <c r="B116" s="42">
        <f>SUM(B104,B106,B113)</f>
        <v>30925570.539999999</v>
      </c>
      <c r="C116" s="13"/>
      <c r="D116" s="1"/>
    </row>
    <row r="117" spans="1:4" s="80" customFormat="1">
      <c r="A117" s="83" t="s">
        <v>35</v>
      </c>
      <c r="B117" s="58">
        <f>(B36+B53)-(B97+B101)</f>
        <v>30925570.540000007</v>
      </c>
      <c r="C117" s="13"/>
    </row>
    <row r="118" spans="1:4" s="67" customFormat="1">
      <c r="A118" s="21" t="s">
        <v>3</v>
      </c>
      <c r="B118" s="22"/>
      <c r="C118" s="7"/>
      <c r="D118" s="2"/>
    </row>
    <row r="119" spans="1:4" s="67" customFormat="1">
      <c r="A119" s="48" t="s">
        <v>23</v>
      </c>
      <c r="B119" s="49"/>
      <c r="C119" s="7"/>
      <c r="D119" s="2"/>
    </row>
    <row r="120" spans="1:4" s="88" customFormat="1">
      <c r="A120" s="95" t="s">
        <v>21</v>
      </c>
      <c r="B120" s="58">
        <v>3071864.82</v>
      </c>
      <c r="C120" s="96"/>
      <c r="D120" s="97"/>
    </row>
    <row r="121" spans="1:4" s="88" customFormat="1">
      <c r="A121" s="95" t="s">
        <v>22</v>
      </c>
      <c r="B121" s="58">
        <v>0</v>
      </c>
      <c r="C121" s="96"/>
      <c r="D121" s="97"/>
    </row>
    <row r="122" spans="1:4" s="88" customFormat="1">
      <c r="A122" s="95" t="s">
        <v>31</v>
      </c>
      <c r="B122" s="58">
        <v>0</v>
      </c>
      <c r="C122" s="96"/>
      <c r="D122" s="97"/>
    </row>
    <row r="123" spans="1:4" s="67" customFormat="1">
      <c r="A123" s="48" t="s">
        <v>24</v>
      </c>
      <c r="B123" s="50">
        <f>B120+B121+B122</f>
        <v>3071864.82</v>
      </c>
      <c r="C123" s="1"/>
      <c r="D123" s="2"/>
    </row>
    <row r="124" spans="1:4" s="67" customFormat="1">
      <c r="A124" s="135" t="s">
        <v>20</v>
      </c>
      <c r="B124" s="136"/>
      <c r="C124" s="1"/>
      <c r="D124" s="2"/>
    </row>
    <row r="125" spans="1:4" s="67" customFormat="1">
      <c r="A125" s="137"/>
      <c r="B125" s="138"/>
      <c r="C125" s="1"/>
      <c r="D125" s="2"/>
    </row>
    <row r="126" spans="1:4" s="67" customFormat="1">
      <c r="A126" s="139"/>
      <c r="B126" s="140"/>
      <c r="C126" s="1"/>
      <c r="D126" s="2"/>
    </row>
    <row r="127" spans="1:4" s="80" customFormat="1">
      <c r="A127" s="92"/>
      <c r="B127" s="92"/>
      <c r="C127" s="93"/>
      <c r="D127" s="91"/>
    </row>
    <row r="128" spans="1:4" s="80" customFormat="1">
      <c r="A128" s="92"/>
      <c r="B128" s="92"/>
      <c r="C128" s="93"/>
      <c r="D128" s="91"/>
    </row>
    <row r="129" spans="1:4" s="80" customFormat="1">
      <c r="A129" s="92"/>
      <c r="B129" s="92"/>
      <c r="C129" s="93"/>
      <c r="D129" s="91"/>
    </row>
    <row r="130" spans="1:4">
      <c r="A130" s="67" t="s">
        <v>33</v>
      </c>
      <c r="B130" s="67"/>
    </row>
    <row r="131" spans="1:4">
      <c r="A131" s="67"/>
      <c r="B131" s="67"/>
    </row>
    <row r="132" spans="1:4">
      <c r="A132" s="67" t="s">
        <v>1</v>
      </c>
      <c r="B132" s="67"/>
    </row>
    <row r="133" spans="1:4" s="67" customFormat="1">
      <c r="A133" s="1"/>
      <c r="B133" s="1"/>
      <c r="C133" s="1"/>
      <c r="D133" s="2"/>
    </row>
    <row r="136" spans="1:4">
      <c r="C136" s="103"/>
      <c r="D136" s="1"/>
    </row>
    <row r="157" spans="1:4">
      <c r="A157" s="103"/>
      <c r="D157" s="1"/>
    </row>
  </sheetData>
  <mergeCells count="9">
    <mergeCell ref="A22:B22"/>
    <mergeCell ref="A102:B102"/>
    <mergeCell ref="A124:B126"/>
    <mergeCell ref="A2:B7"/>
    <mergeCell ref="A8:B9"/>
    <mergeCell ref="A10:B10"/>
    <mergeCell ref="A12:B12"/>
    <mergeCell ref="A14:B14"/>
    <mergeCell ref="A17:B17"/>
  </mergeCells>
  <pageMargins left="0.51181102362204722" right="0.51181102362204722" top="0.78740157480314965" bottom="0.78740157480314965" header="0.31496062992125984" footer="0.31496062992125984"/>
  <pageSetup paperSize="9" scale="60" orientation="portrait" r:id="rId1"/>
  <rowBreaks count="1" manualBreakCount="1">
    <brk id="75" max="1" man="1"/>
  </rowBreaks>
  <colBreaks count="1" manualBreakCount="1">
    <brk id="2" max="113" man="1"/>
  </col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D165"/>
  <sheetViews>
    <sheetView showGridLines="0" view="pageBreakPreview" zoomScale="70" zoomScaleNormal="85" zoomScaleSheetLayoutView="70" workbookViewId="0"/>
  </sheetViews>
  <sheetFormatPr defaultColWidth="41.7109375" defaultRowHeight="15"/>
  <cols>
    <col min="1" max="1" width="108" style="1" customWidth="1"/>
    <col min="2" max="2" width="43.42578125" style="1" customWidth="1"/>
    <col min="3" max="3" width="70.7109375" style="1" customWidth="1"/>
    <col min="4" max="4" width="41.7109375" style="2" customWidth="1"/>
    <col min="5" max="16384" width="41.7109375" style="1"/>
  </cols>
  <sheetData>
    <row r="1" spans="1:4" ht="81.75" customHeight="1"/>
    <row r="2" spans="1:4">
      <c r="A2" s="141" t="s">
        <v>0</v>
      </c>
      <c r="B2" s="141"/>
      <c r="C2" s="2"/>
      <c r="D2" s="1"/>
    </row>
    <row r="3" spans="1:4">
      <c r="A3" s="141"/>
      <c r="B3" s="141"/>
      <c r="C3" s="2"/>
      <c r="D3" s="1"/>
    </row>
    <row r="4" spans="1:4">
      <c r="A4" s="141"/>
      <c r="B4" s="141"/>
      <c r="C4" s="2"/>
      <c r="D4" s="1"/>
    </row>
    <row r="5" spans="1:4">
      <c r="A5" s="141"/>
      <c r="B5" s="141"/>
      <c r="C5" s="2"/>
      <c r="D5" s="1"/>
    </row>
    <row r="6" spans="1:4">
      <c r="A6" s="141"/>
      <c r="B6" s="141"/>
      <c r="C6" s="2"/>
      <c r="D6" s="1"/>
    </row>
    <row r="7" spans="1:4">
      <c r="A7" s="141"/>
      <c r="B7" s="141"/>
      <c r="C7" s="8"/>
      <c r="D7" s="1"/>
    </row>
    <row r="8" spans="1:4" ht="23.25" customHeight="1">
      <c r="A8" s="142" t="s">
        <v>54</v>
      </c>
      <c r="B8" s="142"/>
      <c r="C8" s="8"/>
      <c r="D8" s="1"/>
    </row>
    <row r="9" spans="1:4" ht="23.25" customHeight="1">
      <c r="A9" s="142"/>
      <c r="B9" s="142"/>
      <c r="C9" s="8"/>
      <c r="D9" s="1"/>
    </row>
    <row r="10" spans="1:4">
      <c r="A10" s="143" t="s">
        <v>43</v>
      </c>
      <c r="B10" s="144"/>
      <c r="C10" s="2"/>
      <c r="D10" s="1"/>
    </row>
    <row r="11" spans="1:4">
      <c r="A11" s="27" t="s">
        <v>44</v>
      </c>
      <c r="B11" s="51"/>
      <c r="C11" s="2"/>
      <c r="D11" s="1"/>
    </row>
    <row r="12" spans="1:4">
      <c r="A12" s="145" t="s">
        <v>39</v>
      </c>
      <c r="B12" s="146"/>
      <c r="C12" s="9"/>
      <c r="D12" s="1"/>
    </row>
    <row r="13" spans="1:4">
      <c r="A13" s="52" t="s">
        <v>44</v>
      </c>
      <c r="B13" s="51"/>
      <c r="C13" s="2"/>
      <c r="D13" s="1"/>
    </row>
    <row r="14" spans="1:4">
      <c r="A14" s="145" t="s">
        <v>40</v>
      </c>
      <c r="B14" s="146"/>
      <c r="C14" s="7"/>
      <c r="D14" s="1"/>
    </row>
    <row r="15" spans="1:4">
      <c r="A15" s="52" t="s">
        <v>55</v>
      </c>
      <c r="B15" s="51"/>
      <c r="C15" s="2"/>
      <c r="D15" s="1"/>
    </row>
    <row r="16" spans="1:4">
      <c r="A16" s="53" t="s">
        <v>41</v>
      </c>
      <c r="B16" s="53"/>
      <c r="C16" s="9"/>
      <c r="D16" s="1"/>
    </row>
    <row r="17" spans="1:4">
      <c r="A17" s="145" t="s">
        <v>42</v>
      </c>
      <c r="B17" s="146"/>
      <c r="C17" s="7"/>
      <c r="D17" s="1"/>
    </row>
    <row r="18" spans="1:4">
      <c r="A18" s="52"/>
      <c r="B18" s="51"/>
      <c r="C18" s="7"/>
      <c r="D18" s="1"/>
    </row>
    <row r="19" spans="1:4" s="3" customFormat="1">
      <c r="A19" s="54" t="s">
        <v>96</v>
      </c>
      <c r="B19" s="94">
        <v>13128561.76</v>
      </c>
      <c r="C19" s="10"/>
    </row>
    <row r="20" spans="1:4" s="3" customFormat="1">
      <c r="A20" s="54" t="s">
        <v>95</v>
      </c>
      <c r="B20" s="94">
        <v>0</v>
      </c>
      <c r="C20" s="10"/>
    </row>
    <row r="21" spans="1:4" s="3" customFormat="1">
      <c r="A21" s="16"/>
      <c r="B21" s="17"/>
      <c r="C21" s="10"/>
    </row>
    <row r="22" spans="1:4" ht="26.25">
      <c r="A22" s="132" t="s">
        <v>36</v>
      </c>
      <c r="B22" s="133"/>
      <c r="C22" s="9"/>
      <c r="D22" s="1"/>
    </row>
    <row r="23" spans="1:4">
      <c r="A23" s="36" t="s">
        <v>138</v>
      </c>
      <c r="B23" s="55" t="s">
        <v>57</v>
      </c>
      <c r="C23" s="9"/>
      <c r="D23" s="1"/>
    </row>
    <row r="24" spans="1:4">
      <c r="A24" s="23" t="s">
        <v>6</v>
      </c>
      <c r="B24" s="35"/>
      <c r="C24" s="12"/>
      <c r="D24" s="1"/>
    </row>
    <row r="25" spans="1:4">
      <c r="A25" s="57" t="s">
        <v>2</v>
      </c>
      <c r="B25" s="58">
        <f>SUM(B26)</f>
        <v>1417.39</v>
      </c>
      <c r="C25" s="13"/>
      <c r="D25" s="1"/>
    </row>
    <row r="26" spans="1:4">
      <c r="A26" s="56" t="s">
        <v>56</v>
      </c>
      <c r="B26" s="94">
        <v>1417.39</v>
      </c>
      <c r="C26" s="13"/>
      <c r="D26" s="1"/>
    </row>
    <row r="27" spans="1:4">
      <c r="A27" s="57" t="s">
        <v>161</v>
      </c>
      <c r="B27" s="58">
        <f>SUM(B28:B33)</f>
        <v>3877877.3299999922</v>
      </c>
      <c r="C27" s="13"/>
      <c r="D27" s="1"/>
    </row>
    <row r="28" spans="1:4">
      <c r="A28" s="56" t="s">
        <v>45</v>
      </c>
      <c r="B28" s="59">
        <v>1656.3599999923199</v>
      </c>
      <c r="C28" s="13"/>
      <c r="D28" s="1"/>
    </row>
    <row r="29" spans="1:4">
      <c r="A29" s="56" t="s">
        <v>73</v>
      </c>
      <c r="B29" s="60">
        <v>3842928.13</v>
      </c>
      <c r="C29" s="13"/>
      <c r="D29" s="1"/>
    </row>
    <row r="30" spans="1:4">
      <c r="A30" s="56" t="s">
        <v>72</v>
      </c>
      <c r="B30" s="60">
        <v>33292.839999999997</v>
      </c>
      <c r="C30" s="13"/>
      <c r="D30" s="1"/>
    </row>
    <row r="31" spans="1:4">
      <c r="A31" s="56" t="s">
        <v>74</v>
      </c>
      <c r="B31" s="60">
        <v>0</v>
      </c>
      <c r="C31" s="13"/>
      <c r="D31" s="1"/>
    </row>
    <row r="32" spans="1:4">
      <c r="A32" s="56" t="s">
        <v>107</v>
      </c>
      <c r="B32" s="60">
        <v>0</v>
      </c>
      <c r="C32" s="13"/>
      <c r="D32" s="1"/>
    </row>
    <row r="33" spans="1:4">
      <c r="A33" s="56" t="s">
        <v>111</v>
      </c>
      <c r="B33" s="60">
        <v>0</v>
      </c>
      <c r="C33" s="13"/>
      <c r="D33" s="1"/>
    </row>
    <row r="34" spans="1:4">
      <c r="A34" s="57" t="s">
        <v>162</v>
      </c>
      <c r="B34" s="58">
        <f>SUM(B35:B36)</f>
        <v>38089961.960000001</v>
      </c>
      <c r="C34" s="13"/>
      <c r="D34" s="1"/>
    </row>
    <row r="35" spans="1:4">
      <c r="A35" s="56" t="s">
        <v>58</v>
      </c>
      <c r="B35" s="61">
        <v>31011650.670000002</v>
      </c>
      <c r="C35" s="13"/>
      <c r="D35" s="1"/>
    </row>
    <row r="36" spans="1:4">
      <c r="A36" s="56" t="s">
        <v>71</v>
      </c>
      <c r="B36" s="60">
        <v>7078311.29</v>
      </c>
      <c r="C36" s="13"/>
      <c r="D36" s="1"/>
    </row>
    <row r="37" spans="1:4">
      <c r="A37" s="25" t="s">
        <v>4</v>
      </c>
      <c r="B37" s="42">
        <f>SUM(B25,B27,B34)</f>
        <v>41969256.679999992</v>
      </c>
      <c r="C37" s="13"/>
      <c r="D37" s="1"/>
    </row>
    <row r="38" spans="1:4">
      <c r="A38" s="26"/>
      <c r="B38" s="24"/>
      <c r="C38" s="13"/>
      <c r="D38" s="1"/>
    </row>
    <row r="39" spans="1:4">
      <c r="A39" s="23" t="s">
        <v>5</v>
      </c>
      <c r="B39" s="23"/>
      <c r="C39" s="11"/>
      <c r="D39" s="1"/>
    </row>
    <row r="40" spans="1:4" s="79" customFormat="1">
      <c r="A40" s="77" t="s">
        <v>60</v>
      </c>
      <c r="B40" s="44">
        <f>SUM(B41)</f>
        <v>5126240.63</v>
      </c>
      <c r="C40" s="78"/>
    </row>
    <row r="41" spans="1:4">
      <c r="A41" s="56" t="s">
        <v>59</v>
      </c>
      <c r="B41" s="100">
        <v>5126240.63</v>
      </c>
      <c r="C41" s="13"/>
      <c r="D41" s="1"/>
    </row>
    <row r="42" spans="1:4" s="80" customFormat="1">
      <c r="A42" s="77" t="s">
        <v>62</v>
      </c>
      <c r="B42" s="44">
        <v>0</v>
      </c>
      <c r="C42" s="68"/>
    </row>
    <row r="43" spans="1:4" s="80" customFormat="1">
      <c r="A43" s="83" t="s">
        <v>63</v>
      </c>
      <c r="B43" s="44">
        <f>SUM(B44:B45)</f>
        <v>11922.63</v>
      </c>
      <c r="C43" s="68"/>
    </row>
    <row r="44" spans="1:4" s="80" customFormat="1">
      <c r="A44" s="56" t="s">
        <v>129</v>
      </c>
      <c r="B44" s="100">
        <v>11922.63</v>
      </c>
      <c r="C44" s="68"/>
    </row>
    <row r="45" spans="1:4">
      <c r="A45" s="56" t="s">
        <v>130</v>
      </c>
      <c r="B45" s="100">
        <v>0</v>
      </c>
      <c r="C45" s="13"/>
      <c r="D45" s="80"/>
    </row>
    <row r="46" spans="1:4" s="85" customFormat="1">
      <c r="A46" s="83" t="s">
        <v>64</v>
      </c>
      <c r="B46" s="84">
        <f>SUM(B47:B48)</f>
        <v>156977.11000000002</v>
      </c>
      <c r="C46" s="78"/>
    </row>
    <row r="47" spans="1:4" s="67" customFormat="1">
      <c r="A47" s="56" t="s">
        <v>97</v>
      </c>
      <c r="B47" s="100">
        <v>131685.07</v>
      </c>
      <c r="C47" s="68"/>
    </row>
    <row r="48" spans="1:4">
      <c r="A48" s="56" t="s">
        <v>131</v>
      </c>
      <c r="B48" s="100">
        <v>25292.04</v>
      </c>
      <c r="C48" s="13"/>
      <c r="D48" s="80"/>
    </row>
    <row r="49" spans="1:3" s="67" customFormat="1">
      <c r="A49" s="83" t="s">
        <v>67</v>
      </c>
      <c r="B49" s="44">
        <f>SUM(B50:B54)</f>
        <v>75769.73</v>
      </c>
      <c r="C49" s="68"/>
    </row>
    <row r="50" spans="1:3" s="67" customFormat="1">
      <c r="A50" s="82" t="s">
        <v>66</v>
      </c>
      <c r="B50" s="108">
        <v>70866.509999999995</v>
      </c>
      <c r="C50" s="68"/>
    </row>
    <row r="51" spans="1:3" s="67" customFormat="1">
      <c r="A51" s="81" t="s">
        <v>68</v>
      </c>
      <c r="B51" s="108">
        <v>438</v>
      </c>
      <c r="C51" s="68"/>
    </row>
    <row r="52" spans="1:3" s="67" customFormat="1">
      <c r="A52" s="82" t="s">
        <v>70</v>
      </c>
      <c r="B52" s="89">
        <v>4465.22</v>
      </c>
      <c r="C52" s="68"/>
    </row>
    <row r="53" spans="1:3" s="67" customFormat="1">
      <c r="A53" s="82" t="s">
        <v>69</v>
      </c>
      <c r="B53" s="89">
        <v>0</v>
      </c>
      <c r="C53" s="68"/>
    </row>
    <row r="54" spans="1:3" s="67" customFormat="1">
      <c r="A54" s="82" t="s">
        <v>124</v>
      </c>
      <c r="B54" s="89">
        <v>0</v>
      </c>
      <c r="C54" s="68"/>
    </row>
    <row r="55" spans="1:3" s="67" customFormat="1">
      <c r="A55" s="28" t="s">
        <v>7</v>
      </c>
      <c r="B55" s="43">
        <f>SUM(B40,B42,B43,B46,B49)</f>
        <v>5370910.1000000006</v>
      </c>
      <c r="C55" s="15"/>
    </row>
    <row r="56" spans="1:3" s="67" customFormat="1">
      <c r="A56" s="29"/>
      <c r="B56" s="5"/>
      <c r="C56" s="15"/>
    </row>
    <row r="57" spans="1:3" s="67" customFormat="1">
      <c r="A57" s="30" t="s">
        <v>8</v>
      </c>
      <c r="B57" s="18"/>
      <c r="C57" s="15"/>
    </row>
    <row r="58" spans="1:3" s="80" customFormat="1">
      <c r="A58" s="77" t="s">
        <v>75</v>
      </c>
      <c r="B58" s="44">
        <f>SUM(B59:B62)</f>
        <v>5819890.9900000002</v>
      </c>
      <c r="C58" s="15"/>
    </row>
    <row r="59" spans="1:3" s="67" customFormat="1">
      <c r="A59" s="56" t="s">
        <v>76</v>
      </c>
      <c r="B59" s="100">
        <v>116080.74</v>
      </c>
      <c r="C59" s="15"/>
    </row>
    <row r="60" spans="1:3" s="67" customFormat="1">
      <c r="A60" s="56" t="s">
        <v>78</v>
      </c>
      <c r="B60" s="100">
        <v>5703810.25</v>
      </c>
      <c r="C60" s="15"/>
    </row>
    <row r="61" spans="1:3" s="67" customFormat="1">
      <c r="A61" s="56" t="s">
        <v>99</v>
      </c>
      <c r="B61" s="100">
        <v>0</v>
      </c>
      <c r="C61" s="15"/>
    </row>
    <row r="62" spans="1:3" s="67" customFormat="1">
      <c r="A62" s="56" t="s">
        <v>98</v>
      </c>
      <c r="B62" s="100">
        <v>0</v>
      </c>
      <c r="C62" s="15"/>
    </row>
    <row r="63" spans="1:3" s="67" customFormat="1">
      <c r="A63" s="28" t="s">
        <v>77</v>
      </c>
      <c r="B63" s="44">
        <f>SUM(B58)</f>
        <v>5819890.9900000002</v>
      </c>
      <c r="C63" s="15"/>
    </row>
    <row r="64" spans="1:3" s="39" customFormat="1">
      <c r="A64" s="27"/>
      <c r="B64" s="37"/>
      <c r="C64" s="38"/>
    </row>
    <row r="65" spans="1:3" s="67" customFormat="1">
      <c r="A65" s="31" t="s">
        <v>9</v>
      </c>
      <c r="B65" s="32"/>
      <c r="C65" s="6"/>
    </row>
    <row r="66" spans="1:3" s="88" customFormat="1">
      <c r="A66" s="69" t="s">
        <v>80</v>
      </c>
      <c r="B66" s="86">
        <f>SUM(B67:B70)</f>
        <v>505114.2</v>
      </c>
      <c r="C66" s="87"/>
    </row>
    <row r="67" spans="1:3" s="67" customFormat="1">
      <c r="A67" s="56" t="s">
        <v>81</v>
      </c>
      <c r="B67" s="100">
        <v>505114.2</v>
      </c>
      <c r="C67" s="6"/>
    </row>
    <row r="68" spans="1:3" s="67" customFormat="1">
      <c r="A68" s="56" t="s">
        <v>82</v>
      </c>
      <c r="B68" s="100">
        <v>0</v>
      </c>
      <c r="C68" s="6"/>
    </row>
    <row r="69" spans="1:3" s="67" customFormat="1">
      <c r="A69" s="56" t="s">
        <v>84</v>
      </c>
      <c r="B69" s="100">
        <v>0</v>
      </c>
      <c r="C69" s="6"/>
    </row>
    <row r="70" spans="1:3" s="67" customFormat="1">
      <c r="A70" s="56" t="s">
        <v>114</v>
      </c>
      <c r="B70" s="100">
        <v>0</v>
      </c>
      <c r="C70" s="6"/>
    </row>
    <row r="71" spans="1:3" s="67" customFormat="1">
      <c r="A71" s="30" t="s">
        <v>85</v>
      </c>
      <c r="B71" s="46">
        <f>B66</f>
        <v>505114.2</v>
      </c>
      <c r="C71" s="6"/>
    </row>
    <row r="72" spans="1:3" s="39" customFormat="1">
      <c r="A72" s="27"/>
      <c r="B72" s="37"/>
      <c r="C72" s="38"/>
    </row>
    <row r="73" spans="1:3" s="67" customFormat="1">
      <c r="A73" s="30" t="s">
        <v>10</v>
      </c>
      <c r="B73" s="19"/>
      <c r="C73" s="6"/>
    </row>
    <row r="74" spans="1:3" s="67" customFormat="1">
      <c r="A74" s="30" t="s">
        <v>11</v>
      </c>
      <c r="B74" s="30"/>
      <c r="C74" s="11"/>
    </row>
    <row r="75" spans="1:3" s="67" customFormat="1">
      <c r="A75" s="69" t="s">
        <v>12</v>
      </c>
      <c r="B75" s="102">
        <v>2913301.45</v>
      </c>
      <c r="C75" s="68"/>
    </row>
    <row r="76" spans="1:3" s="67" customFormat="1">
      <c r="A76" s="29" t="s">
        <v>13</v>
      </c>
      <c r="B76" s="102">
        <v>1789897.12</v>
      </c>
      <c r="C76" s="68"/>
    </row>
    <row r="77" spans="1:3" s="67" customFormat="1">
      <c r="A77" s="29" t="s">
        <v>26</v>
      </c>
      <c r="B77" s="102">
        <v>2487718.98</v>
      </c>
      <c r="C77" s="68"/>
    </row>
    <row r="78" spans="1:3" s="67" customFormat="1">
      <c r="A78" s="69" t="s">
        <v>25</v>
      </c>
      <c r="B78" s="44"/>
      <c r="C78" s="68"/>
    </row>
    <row r="79" spans="1:3" s="67" customFormat="1">
      <c r="A79" s="69" t="s">
        <v>27</v>
      </c>
      <c r="B79" s="44">
        <v>1391591.57</v>
      </c>
      <c r="C79" s="68"/>
    </row>
    <row r="80" spans="1:3" s="67" customFormat="1">
      <c r="A80" s="69" t="s">
        <v>28</v>
      </c>
      <c r="B80" s="44">
        <f>SUM(B81:B82)</f>
        <v>764796.53</v>
      </c>
      <c r="C80" s="68"/>
    </row>
    <row r="81" spans="1:3" s="67" customFormat="1">
      <c r="A81" s="65" t="s">
        <v>46</v>
      </c>
      <c r="B81" s="100">
        <v>764796.53</v>
      </c>
      <c r="C81" s="68"/>
    </row>
    <row r="82" spans="1:3" s="67" customFormat="1">
      <c r="A82" s="65" t="s">
        <v>100</v>
      </c>
      <c r="B82" s="100">
        <v>0</v>
      </c>
      <c r="C82" s="68"/>
    </row>
    <row r="83" spans="1:3" s="67" customFormat="1" ht="30">
      <c r="A83" s="69" t="s">
        <v>29</v>
      </c>
      <c r="B83" s="44">
        <v>0</v>
      </c>
      <c r="C83" s="68"/>
    </row>
    <row r="84" spans="1:3" s="67" customFormat="1">
      <c r="A84" s="63" t="s">
        <v>30</v>
      </c>
      <c r="B84" s="44">
        <f>SUM(B85:B96)</f>
        <v>330567.64</v>
      </c>
      <c r="C84" s="68"/>
    </row>
    <row r="85" spans="1:3" s="67" customFormat="1">
      <c r="A85" s="75" t="s">
        <v>47</v>
      </c>
      <c r="B85" s="100">
        <v>131866.4</v>
      </c>
      <c r="C85" s="68"/>
    </row>
    <row r="86" spans="1:3" s="67" customFormat="1">
      <c r="A86" s="75" t="s">
        <v>48</v>
      </c>
      <c r="B86" s="100">
        <v>2565.6999999999998</v>
      </c>
      <c r="C86" s="68"/>
    </row>
    <row r="87" spans="1:3" s="67" customFormat="1">
      <c r="A87" s="75" t="s">
        <v>49</v>
      </c>
      <c r="B87" s="100">
        <v>0</v>
      </c>
      <c r="C87" s="68"/>
    </row>
    <row r="88" spans="1:3" s="67" customFormat="1">
      <c r="A88" s="75" t="s">
        <v>50</v>
      </c>
      <c r="B88" s="100">
        <v>116080.74</v>
      </c>
      <c r="C88" s="68"/>
    </row>
    <row r="89" spans="1:3" s="67" customFormat="1">
      <c r="A89" s="75" t="s">
        <v>51</v>
      </c>
      <c r="B89" s="100">
        <v>13710.81</v>
      </c>
      <c r="C89" s="68"/>
    </row>
    <row r="90" spans="1:3" s="67" customFormat="1">
      <c r="A90" s="75" t="s">
        <v>52</v>
      </c>
      <c r="B90" s="100">
        <v>61878.77</v>
      </c>
      <c r="C90" s="68"/>
    </row>
    <row r="91" spans="1:3" s="67" customFormat="1">
      <c r="A91" s="75" t="s">
        <v>53</v>
      </c>
      <c r="B91" s="89">
        <v>4465.22</v>
      </c>
      <c r="C91" s="68"/>
    </row>
    <row r="92" spans="1:3" s="67" customFormat="1">
      <c r="A92" s="75" t="s">
        <v>108</v>
      </c>
      <c r="B92" s="100">
        <v>0</v>
      </c>
      <c r="C92" s="68"/>
    </row>
    <row r="93" spans="1:3" s="67" customFormat="1">
      <c r="A93" s="100" t="s">
        <v>115</v>
      </c>
      <c r="B93" s="100">
        <v>0</v>
      </c>
      <c r="C93" s="68"/>
    </row>
    <row r="94" spans="1:3" s="67" customFormat="1">
      <c r="A94" s="100" t="s">
        <v>116</v>
      </c>
      <c r="B94" s="100">
        <v>0</v>
      </c>
      <c r="C94" s="68"/>
    </row>
    <row r="95" spans="1:3" s="67" customFormat="1">
      <c r="A95" s="100" t="s">
        <v>125</v>
      </c>
      <c r="B95" s="100">
        <v>0</v>
      </c>
      <c r="C95" s="68"/>
    </row>
    <row r="96" spans="1:3" s="67" customFormat="1">
      <c r="A96" s="100" t="s">
        <v>126</v>
      </c>
      <c r="B96" s="100">
        <v>0</v>
      </c>
      <c r="C96" s="68"/>
    </row>
    <row r="97" spans="1:4" s="67" customFormat="1">
      <c r="A97" s="27" t="s">
        <v>34</v>
      </c>
      <c r="B97" s="45">
        <f>SUM(B75,B76,B77,B78,B79,B80,B83,B84)</f>
        <v>9677873.290000001</v>
      </c>
      <c r="C97" s="68"/>
    </row>
    <row r="98" spans="1:4" s="67" customFormat="1">
      <c r="A98" s="27"/>
      <c r="B98" s="20"/>
      <c r="C98" s="68"/>
    </row>
    <row r="99" spans="1:4" s="67" customFormat="1">
      <c r="A99" s="30" t="s">
        <v>14</v>
      </c>
      <c r="B99" s="30"/>
      <c r="C99" s="15"/>
    </row>
    <row r="100" spans="1:4" s="67" customFormat="1">
      <c r="A100" s="109" t="s">
        <v>15</v>
      </c>
      <c r="B100" s="110">
        <v>0</v>
      </c>
      <c r="C100" s="68"/>
    </row>
    <row r="101" spans="1:4" s="80" customFormat="1">
      <c r="A101" s="69" t="s">
        <v>16</v>
      </c>
      <c r="B101" s="110">
        <v>0</v>
      </c>
      <c r="C101" s="15"/>
    </row>
    <row r="102" spans="1:4" s="80" customFormat="1">
      <c r="A102" s="69" t="s">
        <v>17</v>
      </c>
      <c r="B102" s="110">
        <v>0</v>
      </c>
      <c r="C102" s="15"/>
    </row>
    <row r="103" spans="1:4" s="80" customFormat="1">
      <c r="A103" s="69" t="s">
        <v>32</v>
      </c>
      <c r="B103" s="110">
        <v>0</v>
      </c>
      <c r="C103" s="15"/>
    </row>
    <row r="104" spans="1:4" s="67" customFormat="1">
      <c r="A104" s="27" t="s">
        <v>38</v>
      </c>
      <c r="B104" s="43">
        <f>B100+B101+B102+B103</f>
        <v>0</v>
      </c>
      <c r="C104" s="6"/>
    </row>
    <row r="105" spans="1:4" s="67" customFormat="1" ht="14.25" customHeight="1">
      <c r="A105" s="27" t="s">
        <v>37</v>
      </c>
      <c r="B105" s="43">
        <f>B97+B104</f>
        <v>9677873.290000001</v>
      </c>
      <c r="C105" s="6"/>
    </row>
    <row r="106" spans="1:4" s="67" customFormat="1">
      <c r="A106" s="27"/>
      <c r="B106" s="5"/>
      <c r="C106" s="6"/>
    </row>
    <row r="107" spans="1:4" s="67" customFormat="1">
      <c r="A107" s="31" t="s">
        <v>18</v>
      </c>
      <c r="B107" s="32"/>
      <c r="C107" s="6"/>
    </row>
    <row r="108" spans="1:4" s="67" customFormat="1">
      <c r="A108" s="65" t="s">
        <v>86</v>
      </c>
      <c r="B108" s="5">
        <v>0</v>
      </c>
      <c r="C108" s="15"/>
    </row>
    <row r="109" spans="1:4" s="67" customFormat="1">
      <c r="A109" s="33" t="s">
        <v>87</v>
      </c>
      <c r="B109" s="47">
        <f>B108</f>
        <v>0</v>
      </c>
      <c r="C109" s="2"/>
    </row>
    <row r="110" spans="1:4" s="41" customFormat="1">
      <c r="A110" s="134"/>
      <c r="B110" s="134"/>
      <c r="C110" s="40"/>
    </row>
    <row r="111" spans="1:4" s="67" customFormat="1">
      <c r="A111" s="23" t="s">
        <v>139</v>
      </c>
      <c r="B111" s="34"/>
      <c r="C111" s="13"/>
    </row>
    <row r="112" spans="1:4">
      <c r="A112" s="57" t="s">
        <v>19</v>
      </c>
      <c r="B112" s="58">
        <f>SUM(B113)</f>
        <v>936.57</v>
      </c>
      <c r="C112" s="13"/>
      <c r="D112" s="1"/>
    </row>
    <row r="113" spans="1:4">
      <c r="A113" s="56" t="s">
        <v>88</v>
      </c>
      <c r="B113" s="99">
        <v>936.57</v>
      </c>
      <c r="C113" s="13"/>
      <c r="D113" s="1"/>
    </row>
    <row r="114" spans="1:4">
      <c r="A114" s="57" t="s">
        <v>163</v>
      </c>
      <c r="B114" s="58">
        <f>SUM(B115:B120)</f>
        <v>5118228.0999999996</v>
      </c>
      <c r="C114" s="13"/>
      <c r="D114" s="1"/>
    </row>
    <row r="115" spans="1:4">
      <c r="A115" s="56" t="s">
        <v>89</v>
      </c>
      <c r="B115" s="98">
        <v>841064.24</v>
      </c>
      <c r="C115" s="13"/>
      <c r="D115" s="1"/>
    </row>
    <row r="116" spans="1:4">
      <c r="A116" s="56" t="s">
        <v>90</v>
      </c>
      <c r="B116" s="60">
        <v>4243871.0199999996</v>
      </c>
      <c r="C116" s="13"/>
      <c r="D116" s="1"/>
    </row>
    <row r="117" spans="1:4">
      <c r="A117" s="56" t="s">
        <v>91</v>
      </c>
      <c r="B117" s="60">
        <v>33292.839999999997</v>
      </c>
      <c r="C117" s="13"/>
      <c r="D117" s="1"/>
    </row>
    <row r="118" spans="1:4">
      <c r="A118" s="56" t="s">
        <v>92</v>
      </c>
      <c r="B118" s="62">
        <v>0</v>
      </c>
      <c r="C118" s="13"/>
      <c r="D118" s="1"/>
    </row>
    <row r="119" spans="1:4">
      <c r="A119" s="56" t="s">
        <v>109</v>
      </c>
      <c r="B119" s="62">
        <v>0</v>
      </c>
      <c r="C119" s="13"/>
      <c r="D119" s="1"/>
    </row>
    <row r="120" spans="1:4">
      <c r="A120" s="56" t="s">
        <v>110</v>
      </c>
      <c r="B120" s="62">
        <v>0</v>
      </c>
      <c r="C120" s="13"/>
      <c r="D120" s="1"/>
    </row>
    <row r="121" spans="1:4">
      <c r="A121" s="57" t="s">
        <v>164</v>
      </c>
      <c r="B121" s="58">
        <f>SUM(B122:B123)</f>
        <v>32543128.82</v>
      </c>
      <c r="C121" s="13"/>
      <c r="D121" s="1"/>
    </row>
    <row r="122" spans="1:4">
      <c r="A122" s="56" t="s">
        <v>93</v>
      </c>
      <c r="B122" s="61">
        <v>25439525.489999998</v>
      </c>
      <c r="C122" s="13"/>
      <c r="D122" s="1"/>
    </row>
    <row r="123" spans="1:4">
      <c r="A123" s="56" t="s">
        <v>94</v>
      </c>
      <c r="B123" s="60">
        <v>7103603.3300000001</v>
      </c>
      <c r="C123" s="13"/>
      <c r="D123" s="1"/>
    </row>
    <row r="124" spans="1:4">
      <c r="A124" s="25" t="s">
        <v>165</v>
      </c>
      <c r="B124" s="42">
        <f>SUM(B112,B114,B121)</f>
        <v>37662293.490000002</v>
      </c>
      <c r="C124" s="13"/>
      <c r="D124" s="1"/>
    </row>
    <row r="125" spans="1:4" s="80" customFormat="1">
      <c r="A125" s="83" t="s">
        <v>35</v>
      </c>
      <c r="B125" s="58">
        <f>(B37+B55)-(B105+B109)</f>
        <v>37662293.489999995</v>
      </c>
      <c r="C125" s="13"/>
    </row>
    <row r="126" spans="1:4" s="67" customFormat="1">
      <c r="A126" s="21" t="s">
        <v>3</v>
      </c>
      <c r="B126" s="22"/>
      <c r="C126" s="7"/>
      <c r="D126" s="2"/>
    </row>
    <row r="127" spans="1:4" s="67" customFormat="1">
      <c r="A127" s="48" t="s">
        <v>23</v>
      </c>
      <c r="B127" s="49"/>
      <c r="C127" s="7"/>
      <c r="D127" s="2"/>
    </row>
    <row r="128" spans="1:4" s="88" customFormat="1">
      <c r="A128" s="95" t="s">
        <v>21</v>
      </c>
      <c r="B128" s="58">
        <v>2989938.95</v>
      </c>
      <c r="C128" s="96"/>
      <c r="D128" s="97"/>
    </row>
    <row r="129" spans="1:4" s="88" customFormat="1">
      <c r="A129" s="95" t="s">
        <v>22</v>
      </c>
      <c r="B129" s="58">
        <v>0</v>
      </c>
      <c r="C129" s="96"/>
      <c r="D129" s="97"/>
    </row>
    <row r="130" spans="1:4" s="88" customFormat="1">
      <c r="A130" s="95" t="s">
        <v>31</v>
      </c>
      <c r="B130" s="58">
        <v>0</v>
      </c>
      <c r="C130" s="96"/>
      <c r="D130" s="97"/>
    </row>
    <row r="131" spans="1:4" s="67" customFormat="1">
      <c r="A131" s="48" t="s">
        <v>24</v>
      </c>
      <c r="B131" s="50">
        <f>B128+B129+B130</f>
        <v>2989938.95</v>
      </c>
      <c r="C131" s="1"/>
      <c r="D131" s="2"/>
    </row>
    <row r="132" spans="1:4" s="67" customFormat="1">
      <c r="A132" s="135" t="s">
        <v>20</v>
      </c>
      <c r="B132" s="136"/>
      <c r="C132" s="1"/>
      <c r="D132" s="2"/>
    </row>
    <row r="133" spans="1:4" s="67" customFormat="1">
      <c r="A133" s="137"/>
      <c r="B133" s="138"/>
      <c r="C133" s="1"/>
      <c r="D133" s="2"/>
    </row>
    <row r="134" spans="1:4" s="67" customFormat="1">
      <c r="A134" s="139"/>
      <c r="B134" s="140"/>
      <c r="C134" s="1"/>
      <c r="D134" s="2"/>
    </row>
    <row r="135" spans="1:4" s="80" customFormat="1">
      <c r="A135" s="92"/>
      <c r="B135" s="92"/>
      <c r="C135" s="93"/>
      <c r="D135" s="91"/>
    </row>
    <row r="136" spans="1:4" s="80" customFormat="1">
      <c r="A136" s="92"/>
      <c r="B136" s="92"/>
      <c r="C136" s="93"/>
      <c r="D136" s="91"/>
    </row>
    <row r="137" spans="1:4" s="80" customFormat="1">
      <c r="A137" s="92"/>
      <c r="B137" s="92"/>
      <c r="C137" s="93"/>
      <c r="D137" s="91"/>
    </row>
    <row r="138" spans="1:4">
      <c r="A138" s="67" t="s">
        <v>33</v>
      </c>
      <c r="B138" s="67"/>
    </row>
    <row r="139" spans="1:4">
      <c r="A139" s="67"/>
      <c r="B139" s="67"/>
    </row>
    <row r="140" spans="1:4">
      <c r="A140" s="67" t="s">
        <v>1</v>
      </c>
      <c r="B140" s="67"/>
    </row>
    <row r="141" spans="1:4" s="67" customFormat="1">
      <c r="A141" s="1"/>
      <c r="B141" s="1"/>
      <c r="C141" s="1"/>
      <c r="D141" s="2"/>
    </row>
    <row r="144" spans="1:4">
      <c r="C144" s="116"/>
      <c r="D144" s="1"/>
    </row>
    <row r="165" spans="1:4">
      <c r="A165" s="116"/>
      <c r="D165" s="1"/>
    </row>
  </sheetData>
  <mergeCells count="9">
    <mergeCell ref="A22:B22"/>
    <mergeCell ref="A110:B110"/>
    <mergeCell ref="A132:B134"/>
    <mergeCell ref="A2:B7"/>
    <mergeCell ref="A8:B9"/>
    <mergeCell ref="A10:B10"/>
    <mergeCell ref="A12:B12"/>
    <mergeCell ref="A14:B14"/>
    <mergeCell ref="A17:B17"/>
  </mergeCells>
  <pageMargins left="0.51181102362204722" right="0.51181102362204722" top="0.78740157480314965" bottom="0.78740157480314965" header="0.31496062992125984" footer="0.31496062992125984"/>
  <pageSetup paperSize="9" scale="60" orientation="portrait" r:id="rId1"/>
  <colBreaks count="1" manualBreakCount="1">
    <brk id="2" max="113" man="1"/>
  </col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dimension ref="A1:D152"/>
  <sheetViews>
    <sheetView showGridLines="0" view="pageBreakPreview" zoomScale="70" zoomScaleNormal="85" zoomScaleSheetLayoutView="70" workbookViewId="0"/>
  </sheetViews>
  <sheetFormatPr defaultColWidth="41.7109375" defaultRowHeight="15"/>
  <cols>
    <col min="1" max="1" width="108" style="1" customWidth="1"/>
    <col min="2" max="2" width="43.42578125" style="1" customWidth="1"/>
    <col min="3" max="3" width="70.7109375" style="1" customWidth="1"/>
    <col min="4" max="4" width="41.7109375" style="2" customWidth="1"/>
    <col min="5" max="16384" width="41.7109375" style="1"/>
  </cols>
  <sheetData>
    <row r="1" spans="1:4" ht="81.75" customHeight="1"/>
    <row r="2" spans="1:4">
      <c r="A2" s="141" t="s">
        <v>0</v>
      </c>
      <c r="B2" s="141"/>
      <c r="C2" s="2"/>
      <c r="D2" s="1"/>
    </row>
    <row r="3" spans="1:4">
      <c r="A3" s="141"/>
      <c r="B3" s="141"/>
      <c r="C3" s="2"/>
      <c r="D3" s="1"/>
    </row>
    <row r="4" spans="1:4">
      <c r="A4" s="141"/>
      <c r="B4" s="141"/>
      <c r="C4" s="2"/>
      <c r="D4" s="1"/>
    </row>
    <row r="5" spans="1:4">
      <c r="A5" s="141"/>
      <c r="B5" s="141"/>
      <c r="C5" s="2"/>
      <c r="D5" s="1"/>
    </row>
    <row r="6" spans="1:4">
      <c r="A6" s="141"/>
      <c r="B6" s="141"/>
      <c r="C6" s="2"/>
      <c r="D6" s="1"/>
    </row>
    <row r="7" spans="1:4">
      <c r="A7" s="141"/>
      <c r="B7" s="141"/>
      <c r="C7" s="8"/>
      <c r="D7" s="1"/>
    </row>
    <row r="8" spans="1:4" ht="23.25" customHeight="1">
      <c r="A8" s="142" t="s">
        <v>54</v>
      </c>
      <c r="B8" s="142"/>
      <c r="C8" s="8"/>
      <c r="D8" s="1"/>
    </row>
    <row r="9" spans="1:4" ht="23.25" customHeight="1">
      <c r="A9" s="142"/>
      <c r="B9" s="142"/>
      <c r="C9" s="8"/>
      <c r="D9" s="1"/>
    </row>
    <row r="10" spans="1:4">
      <c r="A10" s="143" t="s">
        <v>43</v>
      </c>
      <c r="B10" s="144"/>
      <c r="C10" s="2"/>
      <c r="D10" s="1"/>
    </row>
    <row r="11" spans="1:4">
      <c r="A11" s="27" t="s">
        <v>44</v>
      </c>
      <c r="B11" s="51"/>
      <c r="C11" s="2"/>
      <c r="D11" s="1"/>
    </row>
    <row r="12" spans="1:4">
      <c r="A12" s="145" t="s">
        <v>39</v>
      </c>
      <c r="B12" s="146"/>
      <c r="C12" s="9"/>
      <c r="D12" s="1"/>
    </row>
    <row r="13" spans="1:4">
      <c r="A13" s="52" t="s">
        <v>44</v>
      </c>
      <c r="B13" s="51"/>
      <c r="C13" s="2"/>
      <c r="D13" s="1"/>
    </row>
    <row r="14" spans="1:4">
      <c r="A14" s="145" t="s">
        <v>40</v>
      </c>
      <c r="B14" s="146"/>
      <c r="C14" s="7"/>
      <c r="D14" s="1"/>
    </row>
    <row r="15" spans="1:4">
      <c r="A15" s="52" t="s">
        <v>55</v>
      </c>
      <c r="B15" s="51"/>
      <c r="C15" s="2"/>
      <c r="D15" s="1"/>
    </row>
    <row r="16" spans="1:4">
      <c r="A16" s="53" t="s">
        <v>41</v>
      </c>
      <c r="B16" s="53"/>
      <c r="C16" s="9"/>
      <c r="D16" s="1"/>
    </row>
    <row r="17" spans="1:4">
      <c r="A17" s="145" t="s">
        <v>42</v>
      </c>
      <c r="B17" s="146"/>
      <c r="C17" s="7"/>
      <c r="D17" s="1"/>
    </row>
    <row r="18" spans="1:4">
      <c r="A18" s="52"/>
      <c r="B18" s="51"/>
      <c r="C18" s="7"/>
      <c r="D18" s="1"/>
    </row>
    <row r="19" spans="1:4" s="3" customFormat="1">
      <c r="A19" s="54" t="s">
        <v>96</v>
      </c>
      <c r="B19" s="94">
        <v>13128561.76</v>
      </c>
      <c r="C19" s="10"/>
    </row>
    <row r="20" spans="1:4" s="3" customFormat="1">
      <c r="A20" s="54" t="s">
        <v>95</v>
      </c>
      <c r="B20" s="94">
        <v>0</v>
      </c>
      <c r="C20" s="10"/>
    </row>
    <row r="21" spans="1:4" s="3" customFormat="1">
      <c r="A21" s="16"/>
      <c r="B21" s="17"/>
      <c r="C21" s="10"/>
    </row>
    <row r="22" spans="1:4" ht="26.25">
      <c r="A22" s="132" t="s">
        <v>36</v>
      </c>
      <c r="B22" s="133"/>
      <c r="C22" s="9"/>
      <c r="D22" s="1"/>
    </row>
    <row r="23" spans="1:4">
      <c r="A23" s="36" t="s">
        <v>103</v>
      </c>
      <c r="B23" s="55" t="s">
        <v>57</v>
      </c>
      <c r="C23" s="9"/>
      <c r="D23" s="1"/>
    </row>
    <row r="24" spans="1:4">
      <c r="A24" s="23" t="s">
        <v>6</v>
      </c>
      <c r="B24" s="35"/>
      <c r="C24" s="12"/>
      <c r="D24" s="1"/>
    </row>
    <row r="25" spans="1:4">
      <c r="A25" s="57" t="s">
        <v>2</v>
      </c>
      <c r="B25" s="58">
        <f>SUM(B26)</f>
        <v>936.57</v>
      </c>
      <c r="C25" s="13"/>
      <c r="D25" s="1"/>
    </row>
    <row r="26" spans="1:4">
      <c r="A26" s="56" t="s">
        <v>56</v>
      </c>
      <c r="B26" s="60">
        <v>936.57</v>
      </c>
      <c r="C26" s="13"/>
      <c r="D26" s="1"/>
    </row>
    <row r="27" spans="1:4">
      <c r="A27" s="57" t="s">
        <v>161</v>
      </c>
      <c r="B27" s="58">
        <f>SUM(B28:B31)</f>
        <v>5118228.0999999996</v>
      </c>
      <c r="C27" s="13"/>
      <c r="D27" s="1"/>
    </row>
    <row r="28" spans="1:4">
      <c r="A28" s="56" t="s">
        <v>45</v>
      </c>
      <c r="B28" s="59">
        <v>841064.24</v>
      </c>
      <c r="C28" s="13"/>
      <c r="D28" s="1"/>
    </row>
    <row r="29" spans="1:4">
      <c r="A29" s="56" t="s">
        <v>73</v>
      </c>
      <c r="B29" s="60">
        <v>4243871.0199999996</v>
      </c>
      <c r="C29" s="13"/>
      <c r="D29" s="1"/>
    </row>
    <row r="30" spans="1:4">
      <c r="A30" s="56" t="s">
        <v>72</v>
      </c>
      <c r="B30" s="60">
        <v>33292.839999999997</v>
      </c>
      <c r="C30" s="13"/>
      <c r="D30" s="1"/>
    </row>
    <row r="31" spans="1:4">
      <c r="A31" s="56" t="s">
        <v>74</v>
      </c>
      <c r="B31" s="62">
        <v>0</v>
      </c>
      <c r="C31" s="13"/>
      <c r="D31" s="1"/>
    </row>
    <row r="32" spans="1:4">
      <c r="A32" s="57" t="s">
        <v>162</v>
      </c>
      <c r="B32" s="58">
        <f>SUM(B33:B34)</f>
        <v>32543128.82</v>
      </c>
      <c r="C32" s="13"/>
      <c r="D32" s="1"/>
    </row>
    <row r="33" spans="1:4">
      <c r="A33" s="56" t="s">
        <v>58</v>
      </c>
      <c r="B33" s="61">
        <v>25439525.489999998</v>
      </c>
      <c r="C33" s="13"/>
      <c r="D33" s="1"/>
    </row>
    <row r="34" spans="1:4">
      <c r="A34" s="56" t="s">
        <v>71</v>
      </c>
      <c r="B34" s="60">
        <v>7103603.3300000001</v>
      </c>
      <c r="C34" s="13"/>
      <c r="D34" s="1"/>
    </row>
    <row r="35" spans="1:4">
      <c r="A35" s="25" t="s">
        <v>4</v>
      </c>
      <c r="B35" s="42">
        <f>SUM(B25,B27,B32)</f>
        <v>37662293.490000002</v>
      </c>
      <c r="C35" s="13"/>
      <c r="D35" s="1"/>
    </row>
    <row r="36" spans="1:4">
      <c r="A36" s="26"/>
      <c r="B36" s="24"/>
      <c r="C36" s="13"/>
      <c r="D36" s="1"/>
    </row>
    <row r="37" spans="1:4">
      <c r="A37" s="23" t="s">
        <v>5</v>
      </c>
      <c r="B37" s="23"/>
      <c r="C37" s="11"/>
      <c r="D37" s="1"/>
    </row>
    <row r="38" spans="1:4" s="79" customFormat="1">
      <c r="A38" s="77" t="s">
        <v>60</v>
      </c>
      <c r="B38" s="44">
        <f>SUM(B39)</f>
        <v>23077383.579999998</v>
      </c>
      <c r="C38" s="78"/>
    </row>
    <row r="39" spans="1:4">
      <c r="A39" s="56" t="s">
        <v>59</v>
      </c>
      <c r="B39" s="59">
        <v>23077383.579999998</v>
      </c>
      <c r="C39" s="13"/>
      <c r="D39" s="1"/>
    </row>
    <row r="40" spans="1:4" s="80" customFormat="1">
      <c r="A40" s="77" t="s">
        <v>62</v>
      </c>
      <c r="B40" s="44">
        <v>0</v>
      </c>
      <c r="C40" s="68"/>
    </row>
    <row r="41" spans="1:4" s="80" customFormat="1">
      <c r="A41" s="83" t="s">
        <v>63</v>
      </c>
      <c r="B41" s="44">
        <f>SUM(B42:B43)</f>
        <v>35556.07</v>
      </c>
      <c r="C41" s="68"/>
    </row>
    <row r="42" spans="1:4">
      <c r="A42" s="56" t="s">
        <v>61</v>
      </c>
      <c r="B42" s="60">
        <v>20234.330000000002</v>
      </c>
      <c r="C42" s="13"/>
      <c r="D42" s="1"/>
    </row>
    <row r="43" spans="1:4" s="80" customFormat="1">
      <c r="A43" s="56" t="s">
        <v>65</v>
      </c>
      <c r="B43" s="60">
        <v>15321.74</v>
      </c>
      <c r="C43" s="68"/>
    </row>
    <row r="44" spans="1:4" s="85" customFormat="1">
      <c r="A44" s="83" t="s">
        <v>64</v>
      </c>
      <c r="B44" s="84">
        <f>SUM(B45)</f>
        <v>202611.21</v>
      </c>
      <c r="C44" s="78"/>
    </row>
    <row r="45" spans="1:4" s="67" customFormat="1">
      <c r="A45" s="56" t="s">
        <v>97</v>
      </c>
      <c r="B45" s="60">
        <v>202611.21</v>
      </c>
      <c r="C45" s="68"/>
    </row>
    <row r="46" spans="1:4" s="4" customFormat="1">
      <c r="A46" s="83" t="s">
        <v>67</v>
      </c>
      <c r="B46" s="44">
        <f>SUM(B47:B50)</f>
        <v>4357532.46</v>
      </c>
      <c r="C46" s="14"/>
    </row>
    <row r="47" spans="1:4" s="67" customFormat="1">
      <c r="A47" s="82" t="s">
        <v>66</v>
      </c>
      <c r="B47" s="89">
        <v>19530.03</v>
      </c>
      <c r="C47" s="68"/>
    </row>
    <row r="48" spans="1:4" s="67" customFormat="1">
      <c r="A48" s="81" t="s">
        <v>68</v>
      </c>
      <c r="B48" s="89">
        <v>2493899.92</v>
      </c>
      <c r="C48" s="68"/>
    </row>
    <row r="49" spans="1:3" s="67" customFormat="1">
      <c r="A49" s="82" t="s">
        <v>70</v>
      </c>
      <c r="B49" s="89">
        <v>7089.2</v>
      </c>
      <c r="C49" s="68"/>
    </row>
    <row r="50" spans="1:3" s="67" customFormat="1">
      <c r="A50" s="82" t="s">
        <v>69</v>
      </c>
      <c r="B50" s="89">
        <v>1837013.31</v>
      </c>
      <c r="C50" s="68"/>
    </row>
    <row r="51" spans="1:3" s="4" customFormat="1">
      <c r="A51" s="28" t="s">
        <v>7</v>
      </c>
      <c r="B51" s="43">
        <f>SUM(B38,B40,B41,B44,B46)</f>
        <v>27673083.32</v>
      </c>
      <c r="C51" s="15"/>
    </row>
    <row r="52" spans="1:3" s="4" customFormat="1">
      <c r="A52" s="29"/>
      <c r="B52" s="5"/>
      <c r="C52" s="15"/>
    </row>
    <row r="53" spans="1:3" s="4" customFormat="1">
      <c r="A53" s="30" t="s">
        <v>8</v>
      </c>
      <c r="B53" s="18"/>
      <c r="C53" s="15"/>
    </row>
    <row r="54" spans="1:3" s="80" customFormat="1">
      <c r="A54" s="77" t="s">
        <v>75</v>
      </c>
      <c r="B54" s="44">
        <f>SUM(B55:B57)</f>
        <v>12061551.359999998</v>
      </c>
      <c r="C54" s="15"/>
    </row>
    <row r="55" spans="1:3" s="67" customFormat="1">
      <c r="A55" s="56" t="s">
        <v>76</v>
      </c>
      <c r="B55" s="90">
        <v>1791166.0299999998</v>
      </c>
      <c r="C55" s="15"/>
    </row>
    <row r="56" spans="1:3" s="4" customFormat="1">
      <c r="A56" s="56" t="s">
        <v>78</v>
      </c>
      <c r="B56" s="90">
        <v>8826733.3299999982</v>
      </c>
      <c r="C56" s="15"/>
    </row>
    <row r="57" spans="1:3" s="67" customFormat="1">
      <c r="A57" s="56" t="s">
        <v>79</v>
      </c>
      <c r="B57" s="90">
        <v>1443652</v>
      </c>
      <c r="C57" s="15"/>
    </row>
    <row r="58" spans="1:3" s="4" customFormat="1">
      <c r="A58" s="28" t="s">
        <v>77</v>
      </c>
      <c r="B58" s="44">
        <f>SUM(B54)</f>
        <v>12061551.359999998</v>
      </c>
      <c r="C58" s="15"/>
    </row>
    <row r="59" spans="1:3" s="39" customFormat="1">
      <c r="A59" s="27"/>
      <c r="B59" s="37"/>
      <c r="C59" s="38"/>
    </row>
    <row r="60" spans="1:3" s="4" customFormat="1">
      <c r="A60" s="31" t="s">
        <v>9</v>
      </c>
      <c r="B60" s="32"/>
      <c r="C60" s="6"/>
    </row>
    <row r="61" spans="1:3" s="88" customFormat="1">
      <c r="A61" s="69" t="s">
        <v>80</v>
      </c>
      <c r="B61" s="86">
        <f>SUM(B62:B65)</f>
        <v>26764915.310000002</v>
      </c>
      <c r="C61" s="87"/>
    </row>
    <row r="62" spans="1:3" s="4" customFormat="1">
      <c r="A62" s="56" t="s">
        <v>81</v>
      </c>
      <c r="B62" s="90">
        <v>532743.07000000007</v>
      </c>
      <c r="C62" s="6"/>
    </row>
    <row r="63" spans="1:3" s="67" customFormat="1">
      <c r="A63" s="56" t="s">
        <v>82</v>
      </c>
      <c r="B63" s="90">
        <v>21929000</v>
      </c>
      <c r="C63" s="6"/>
    </row>
    <row r="64" spans="1:3" s="67" customFormat="1">
      <c r="A64" s="56" t="s">
        <v>83</v>
      </c>
      <c r="B64" s="90">
        <v>2490188.92</v>
      </c>
      <c r="C64" s="6"/>
    </row>
    <row r="65" spans="1:3" s="67" customFormat="1">
      <c r="A65" s="56" t="s">
        <v>84</v>
      </c>
      <c r="B65" s="90">
        <v>1812983.32</v>
      </c>
      <c r="C65" s="6"/>
    </row>
    <row r="66" spans="1:3" s="4" customFormat="1">
      <c r="A66" s="30" t="s">
        <v>85</v>
      </c>
      <c r="B66" s="46">
        <f>B61</f>
        <v>26764915.310000002</v>
      </c>
      <c r="C66" s="6"/>
    </row>
    <row r="67" spans="1:3" s="39" customFormat="1">
      <c r="A67" s="27"/>
      <c r="B67" s="37"/>
      <c r="C67" s="38"/>
    </row>
    <row r="68" spans="1:3" s="4" customFormat="1">
      <c r="A68" s="30" t="s">
        <v>10</v>
      </c>
      <c r="B68" s="19"/>
      <c r="C68" s="6"/>
    </row>
    <row r="69" spans="1:3" s="4" customFormat="1">
      <c r="A69" s="30" t="s">
        <v>11</v>
      </c>
      <c r="B69" s="30"/>
      <c r="C69" s="11"/>
    </row>
    <row r="70" spans="1:3" s="4" customFormat="1">
      <c r="A70" s="69" t="s">
        <v>12</v>
      </c>
      <c r="B70" s="44">
        <v>4699653.080000001</v>
      </c>
      <c r="C70" s="14"/>
    </row>
    <row r="71" spans="1:3" s="4" customFormat="1">
      <c r="A71" s="29" t="s">
        <v>13</v>
      </c>
      <c r="B71" s="44">
        <v>2996112.8699999987</v>
      </c>
      <c r="C71" s="14"/>
    </row>
    <row r="72" spans="1:3" s="4" customFormat="1">
      <c r="A72" s="29" t="s">
        <v>26</v>
      </c>
      <c r="B72" s="44">
        <v>1837396.170000002</v>
      </c>
      <c r="C72" s="14"/>
    </row>
    <row r="73" spans="1:3" s="4" customFormat="1">
      <c r="A73" s="69" t="s">
        <v>25</v>
      </c>
      <c r="B73" s="44">
        <v>0</v>
      </c>
      <c r="C73" s="14"/>
    </row>
    <row r="74" spans="1:3" s="4" customFormat="1">
      <c r="A74" s="69" t="s">
        <v>27</v>
      </c>
      <c r="B74" s="44">
        <v>275092.43000000058</v>
      </c>
      <c r="C74" s="14"/>
    </row>
    <row r="75" spans="1:3" s="4" customFormat="1">
      <c r="A75" s="69" t="s">
        <v>28</v>
      </c>
      <c r="B75" s="44">
        <f>SUM(B76)</f>
        <v>1830031.56</v>
      </c>
      <c r="C75" s="14"/>
    </row>
    <row r="76" spans="1:3" s="64" customFormat="1">
      <c r="A76" s="65" t="s">
        <v>46</v>
      </c>
      <c r="B76" s="70">
        <v>1830031.56</v>
      </c>
      <c r="C76" s="66"/>
    </row>
    <row r="77" spans="1:3" s="4" customFormat="1" ht="30">
      <c r="A77" s="69" t="s">
        <v>29</v>
      </c>
      <c r="B77" s="44">
        <v>0</v>
      </c>
      <c r="C77" s="14"/>
    </row>
    <row r="78" spans="1:3" s="4" customFormat="1">
      <c r="A78" s="63" t="s">
        <v>30</v>
      </c>
      <c r="B78" s="44">
        <f>SUM(B79:B85)</f>
        <v>491233</v>
      </c>
      <c r="C78" s="14"/>
    </row>
    <row r="79" spans="1:3" s="67" customFormat="1">
      <c r="A79" s="75" t="s">
        <v>47</v>
      </c>
      <c r="B79" s="71">
        <v>156365.35999999999</v>
      </c>
      <c r="C79" s="68"/>
    </row>
    <row r="80" spans="1:3" s="67" customFormat="1">
      <c r="A80" s="75" t="s">
        <v>48</v>
      </c>
      <c r="B80" s="72">
        <v>2348.38</v>
      </c>
      <c r="C80" s="68"/>
    </row>
    <row r="81" spans="1:3" s="67" customFormat="1">
      <c r="A81" s="75" t="s">
        <v>49</v>
      </c>
      <c r="B81" s="72">
        <v>87685.47</v>
      </c>
      <c r="C81" s="68"/>
    </row>
    <row r="82" spans="1:3" s="67" customFormat="1">
      <c r="A82" s="75" t="s">
        <v>50</v>
      </c>
      <c r="B82" s="72">
        <v>217045.94</v>
      </c>
      <c r="C82" s="68"/>
    </row>
    <row r="83" spans="1:3" s="67" customFormat="1">
      <c r="A83" s="75" t="s">
        <v>51</v>
      </c>
      <c r="B83" s="72">
        <v>18888.72</v>
      </c>
      <c r="C83" s="68"/>
    </row>
    <row r="84" spans="1:3" s="67" customFormat="1">
      <c r="A84" s="75" t="s">
        <v>52</v>
      </c>
      <c r="B84" s="74">
        <v>1809.93</v>
      </c>
      <c r="C84" s="68"/>
    </row>
    <row r="85" spans="1:3" s="67" customFormat="1">
      <c r="A85" s="75" t="s">
        <v>53</v>
      </c>
      <c r="B85" s="74">
        <v>7089.2</v>
      </c>
      <c r="C85" s="68"/>
    </row>
    <row r="86" spans="1:3" s="4" customFormat="1">
      <c r="A86" s="27" t="s">
        <v>34</v>
      </c>
      <c r="B86" s="45">
        <f>SUM(B70,B71,B72,B73,B74,B75,B77,B78)</f>
        <v>12129519.110000001</v>
      </c>
      <c r="C86" s="14"/>
    </row>
    <row r="87" spans="1:3" s="4" customFormat="1">
      <c r="A87" s="27"/>
      <c r="B87" s="20"/>
      <c r="C87" s="14"/>
    </row>
    <row r="88" spans="1:3" s="4" customFormat="1">
      <c r="A88" s="30" t="s">
        <v>14</v>
      </c>
      <c r="B88" s="30"/>
      <c r="C88" s="15"/>
    </row>
    <row r="89" spans="1:3" s="67" customFormat="1">
      <c r="A89" s="75" t="s">
        <v>15</v>
      </c>
      <c r="B89" s="74">
        <v>1443653.2</v>
      </c>
      <c r="C89" s="68"/>
    </row>
    <row r="90" spans="1:3" s="80" customFormat="1">
      <c r="A90" s="65" t="s">
        <v>16</v>
      </c>
      <c r="B90" s="76">
        <v>0</v>
      </c>
      <c r="C90" s="15"/>
    </row>
    <row r="91" spans="1:3" s="80" customFormat="1">
      <c r="A91" s="65" t="s">
        <v>17</v>
      </c>
      <c r="B91" s="76">
        <v>0</v>
      </c>
      <c r="C91" s="15"/>
    </row>
    <row r="92" spans="1:3" s="80" customFormat="1">
      <c r="A92" s="65" t="s">
        <v>32</v>
      </c>
      <c r="B92" s="76">
        <v>0</v>
      </c>
      <c r="C92" s="15"/>
    </row>
    <row r="93" spans="1:3" s="4" customFormat="1">
      <c r="A93" s="27" t="s">
        <v>38</v>
      </c>
      <c r="B93" s="43">
        <f>B89+B90+B91+B92</f>
        <v>1443653.2</v>
      </c>
      <c r="C93" s="6"/>
    </row>
    <row r="94" spans="1:3" s="4" customFormat="1" ht="14.25" customHeight="1">
      <c r="A94" s="27" t="s">
        <v>37</v>
      </c>
      <c r="B94" s="43">
        <f>B86+B93</f>
        <v>13573172.310000001</v>
      </c>
      <c r="C94" s="6"/>
    </row>
    <row r="95" spans="1:3" s="4" customFormat="1">
      <c r="A95" s="27"/>
      <c r="B95" s="5"/>
      <c r="C95" s="6"/>
    </row>
    <row r="96" spans="1:3" s="4" customFormat="1">
      <c r="A96" s="31" t="s">
        <v>18</v>
      </c>
      <c r="B96" s="32"/>
      <c r="C96" s="6"/>
    </row>
    <row r="97" spans="1:4" s="4" customFormat="1">
      <c r="A97" s="65" t="s">
        <v>86</v>
      </c>
      <c r="B97" s="5">
        <v>0</v>
      </c>
      <c r="C97" s="15"/>
    </row>
    <row r="98" spans="1:4" s="4" customFormat="1">
      <c r="A98" s="33" t="s">
        <v>87</v>
      </c>
      <c r="B98" s="47">
        <f>B97</f>
        <v>0</v>
      </c>
      <c r="C98" s="2"/>
    </row>
    <row r="99" spans="1:4" s="41" customFormat="1">
      <c r="A99" s="134"/>
      <c r="B99" s="134"/>
      <c r="C99" s="40"/>
    </row>
    <row r="100" spans="1:4" s="4" customFormat="1">
      <c r="A100" s="23" t="s">
        <v>104</v>
      </c>
      <c r="B100" s="34"/>
      <c r="C100" s="13"/>
    </row>
    <row r="101" spans="1:4">
      <c r="A101" s="57" t="s">
        <v>19</v>
      </c>
      <c r="B101" s="58">
        <f>SUM(B102)</f>
        <v>396.19</v>
      </c>
      <c r="C101" s="13"/>
      <c r="D101" s="1"/>
    </row>
    <row r="102" spans="1:4">
      <c r="A102" s="56" t="s">
        <v>88</v>
      </c>
      <c r="B102" s="60">
        <v>396.19</v>
      </c>
      <c r="C102" s="13"/>
      <c r="D102" s="1"/>
    </row>
    <row r="103" spans="1:4">
      <c r="A103" s="57" t="s">
        <v>163</v>
      </c>
      <c r="B103" s="58">
        <f>SUM(B104:B107)</f>
        <v>4847031.5599999996</v>
      </c>
      <c r="C103" s="13"/>
      <c r="D103" s="1"/>
    </row>
    <row r="104" spans="1:4">
      <c r="A104" s="56" t="s">
        <v>89</v>
      </c>
      <c r="B104" s="59">
        <v>0</v>
      </c>
      <c r="C104" s="13"/>
      <c r="D104" s="1"/>
    </row>
    <row r="105" spans="1:4">
      <c r="A105" s="56" t="s">
        <v>90</v>
      </c>
      <c r="B105" s="60">
        <v>3000755.4</v>
      </c>
      <c r="C105" s="13"/>
      <c r="D105" s="1"/>
    </row>
    <row r="106" spans="1:4">
      <c r="A106" s="56" t="s">
        <v>91</v>
      </c>
      <c r="B106" s="60">
        <v>33292.839999999997</v>
      </c>
      <c r="C106" s="13"/>
      <c r="D106" s="1"/>
    </row>
    <row r="107" spans="1:4">
      <c r="A107" s="56" t="s">
        <v>92</v>
      </c>
      <c r="B107" s="62">
        <v>1812983.32</v>
      </c>
      <c r="C107" s="13"/>
      <c r="D107" s="1"/>
    </row>
    <row r="108" spans="1:4">
      <c r="A108" s="57" t="s">
        <v>164</v>
      </c>
      <c r="B108" s="58">
        <f>SUM(B109:B110)</f>
        <v>46914776.75</v>
      </c>
      <c r="C108" s="13"/>
      <c r="D108" s="1"/>
    </row>
    <row r="109" spans="1:4">
      <c r="A109" s="56" t="s">
        <v>93</v>
      </c>
      <c r="B109" s="61">
        <v>38744403.369999997</v>
      </c>
      <c r="C109" s="13"/>
      <c r="D109" s="1"/>
    </row>
    <row r="110" spans="1:4">
      <c r="A110" s="56" t="s">
        <v>94</v>
      </c>
      <c r="B110" s="60">
        <v>8170373.3799999999</v>
      </c>
      <c r="C110" s="13"/>
      <c r="D110" s="1"/>
    </row>
    <row r="111" spans="1:4">
      <c r="A111" s="25" t="s">
        <v>165</v>
      </c>
      <c r="B111" s="42">
        <f>SUM(B101,B103,B108)</f>
        <v>51762204.5</v>
      </c>
      <c r="C111" s="13"/>
      <c r="D111" s="1"/>
    </row>
    <row r="112" spans="1:4" s="80" customFormat="1">
      <c r="A112" s="83" t="s">
        <v>35</v>
      </c>
      <c r="B112" s="58">
        <f>(B35+B51)-(B94+B98)</f>
        <v>51762204.5</v>
      </c>
      <c r="C112" s="13"/>
    </row>
    <row r="113" spans="1:4" s="4" customFormat="1">
      <c r="A113" s="21" t="s">
        <v>3</v>
      </c>
      <c r="B113" s="22"/>
      <c r="C113" s="7"/>
      <c r="D113" s="2"/>
    </row>
    <row r="114" spans="1:4" s="4" customFormat="1">
      <c r="A114" s="48" t="s">
        <v>23</v>
      </c>
      <c r="B114" s="49"/>
      <c r="C114" s="7"/>
      <c r="D114" s="2"/>
    </row>
    <row r="115" spans="1:4" s="88" customFormat="1">
      <c r="A115" s="95" t="s">
        <v>21</v>
      </c>
      <c r="B115" s="58">
        <v>3314806.82</v>
      </c>
      <c r="C115" s="96"/>
      <c r="D115" s="97"/>
    </row>
    <row r="116" spans="1:4" s="88" customFormat="1">
      <c r="A116" s="95" t="s">
        <v>22</v>
      </c>
      <c r="B116" s="58">
        <v>0</v>
      </c>
      <c r="C116" s="96"/>
      <c r="D116" s="97"/>
    </row>
    <row r="117" spans="1:4" s="88" customFormat="1">
      <c r="A117" s="95" t="s">
        <v>31</v>
      </c>
      <c r="B117" s="58">
        <v>0</v>
      </c>
      <c r="C117" s="96"/>
      <c r="D117" s="97"/>
    </row>
    <row r="118" spans="1:4" s="4" customFormat="1">
      <c r="A118" s="48" t="s">
        <v>24</v>
      </c>
      <c r="B118" s="50">
        <f>B115+B116+B117</f>
        <v>3314806.82</v>
      </c>
      <c r="C118" s="1"/>
      <c r="D118" s="2"/>
    </row>
    <row r="119" spans="1:4" s="4" customFormat="1">
      <c r="A119" s="135" t="s">
        <v>20</v>
      </c>
      <c r="B119" s="136"/>
      <c r="C119" s="1"/>
      <c r="D119" s="2"/>
    </row>
    <row r="120" spans="1:4" s="4" customFormat="1">
      <c r="A120" s="137"/>
      <c r="B120" s="138"/>
      <c r="C120" s="1"/>
      <c r="D120" s="2"/>
    </row>
    <row r="121" spans="1:4" s="4" customFormat="1">
      <c r="A121" s="139"/>
      <c r="B121" s="140"/>
      <c r="C121" s="1"/>
      <c r="D121" s="2"/>
    </row>
    <row r="122" spans="1:4" s="80" customFormat="1">
      <c r="A122" s="92"/>
      <c r="B122" s="92"/>
      <c r="C122" s="93"/>
      <c r="D122" s="91"/>
    </row>
    <row r="123" spans="1:4" s="80" customFormat="1">
      <c r="A123" s="92"/>
      <c r="B123" s="92"/>
      <c r="C123" s="93"/>
      <c r="D123" s="91"/>
    </row>
    <row r="124" spans="1:4" s="80" customFormat="1">
      <c r="A124" s="92"/>
      <c r="B124" s="92"/>
      <c r="C124" s="93"/>
      <c r="D124" s="91"/>
    </row>
    <row r="125" spans="1:4">
      <c r="A125" s="4" t="s">
        <v>33</v>
      </c>
      <c r="B125" s="4"/>
    </row>
    <row r="126" spans="1:4">
      <c r="A126" s="4"/>
      <c r="B126" s="4"/>
    </row>
    <row r="127" spans="1:4">
      <c r="A127" s="4" t="s">
        <v>1</v>
      </c>
      <c r="B127" s="4"/>
    </row>
    <row r="128" spans="1:4" s="4" customFormat="1">
      <c r="A128" s="1"/>
      <c r="B128" s="1"/>
      <c r="C128" s="1"/>
      <c r="D128" s="2"/>
    </row>
    <row r="131" spans="3:3" s="1" customFormat="1">
      <c r="C131" s="73"/>
    </row>
    <row r="152" spans="1:4">
      <c r="A152" s="73"/>
      <c r="D152" s="1"/>
    </row>
  </sheetData>
  <mergeCells count="9">
    <mergeCell ref="A119:B121"/>
    <mergeCell ref="A2:B7"/>
    <mergeCell ref="A8:B9"/>
    <mergeCell ref="A99:B99"/>
    <mergeCell ref="A10:B10"/>
    <mergeCell ref="A12:B12"/>
    <mergeCell ref="A14:B14"/>
    <mergeCell ref="A17:B17"/>
    <mergeCell ref="A22:B22"/>
  </mergeCells>
  <pageMargins left="0.51181102362204722" right="0.51181102362204722" top="0.78740157480314965" bottom="0.78740157480314965" header="0.31496062992125984" footer="0.31496062992125984"/>
  <pageSetup paperSize="9" scale="60" orientation="portrait" r:id="rId1"/>
  <colBreaks count="1" manualBreakCount="1">
    <brk id="2" max="113" man="1"/>
  </colBreaks>
  <ignoredErrors>
    <ignoredError sqref="B27 B41" formulaRange="1"/>
  </ignoredError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dimension ref="A1:D154"/>
  <sheetViews>
    <sheetView showGridLines="0" view="pageBreakPreview" zoomScale="70" zoomScaleNormal="85" zoomScaleSheetLayoutView="70" workbookViewId="0"/>
  </sheetViews>
  <sheetFormatPr defaultColWidth="41.7109375" defaultRowHeight="15"/>
  <cols>
    <col min="1" max="1" width="108" style="1" customWidth="1"/>
    <col min="2" max="2" width="43.42578125" style="1" customWidth="1"/>
    <col min="3" max="3" width="70.7109375" style="1" customWidth="1"/>
    <col min="4" max="4" width="41.7109375" style="2" customWidth="1"/>
    <col min="5" max="16384" width="41.7109375" style="1"/>
  </cols>
  <sheetData>
    <row r="1" spans="1:4" ht="81.75" customHeight="1"/>
    <row r="2" spans="1:4">
      <c r="A2" s="141" t="s">
        <v>0</v>
      </c>
      <c r="B2" s="141"/>
      <c r="C2" s="2"/>
      <c r="D2" s="1"/>
    </row>
    <row r="3" spans="1:4">
      <c r="A3" s="141"/>
      <c r="B3" s="141"/>
      <c r="C3" s="2"/>
      <c r="D3" s="1"/>
    </row>
    <row r="4" spans="1:4">
      <c r="A4" s="141"/>
      <c r="B4" s="141"/>
      <c r="C4" s="2"/>
      <c r="D4" s="1"/>
    </row>
    <row r="5" spans="1:4">
      <c r="A5" s="141"/>
      <c r="B5" s="141"/>
      <c r="C5" s="2"/>
      <c r="D5" s="1"/>
    </row>
    <row r="6" spans="1:4">
      <c r="A6" s="141"/>
      <c r="B6" s="141"/>
      <c r="C6" s="2"/>
      <c r="D6" s="1"/>
    </row>
    <row r="7" spans="1:4">
      <c r="A7" s="141"/>
      <c r="B7" s="141"/>
      <c r="C7" s="8"/>
      <c r="D7" s="1"/>
    </row>
    <row r="8" spans="1:4" ht="23.25" customHeight="1">
      <c r="A8" s="142" t="s">
        <v>54</v>
      </c>
      <c r="B8" s="142"/>
      <c r="C8" s="8"/>
      <c r="D8" s="1"/>
    </row>
    <row r="9" spans="1:4" ht="23.25" customHeight="1">
      <c r="A9" s="142"/>
      <c r="B9" s="142"/>
      <c r="C9" s="8"/>
      <c r="D9" s="1"/>
    </row>
    <row r="10" spans="1:4">
      <c r="A10" s="143" t="s">
        <v>43</v>
      </c>
      <c r="B10" s="144"/>
      <c r="C10" s="2"/>
      <c r="D10" s="1"/>
    </row>
    <row r="11" spans="1:4">
      <c r="A11" s="27" t="s">
        <v>44</v>
      </c>
      <c r="B11" s="51"/>
      <c r="C11" s="2"/>
      <c r="D11" s="1"/>
    </row>
    <row r="12" spans="1:4">
      <c r="A12" s="145" t="s">
        <v>39</v>
      </c>
      <c r="B12" s="146"/>
      <c r="C12" s="9"/>
      <c r="D12" s="1"/>
    </row>
    <row r="13" spans="1:4">
      <c r="A13" s="52" t="s">
        <v>44</v>
      </c>
      <c r="B13" s="51"/>
      <c r="C13" s="2"/>
      <c r="D13" s="1"/>
    </row>
    <row r="14" spans="1:4">
      <c r="A14" s="145" t="s">
        <v>40</v>
      </c>
      <c r="B14" s="146"/>
      <c r="C14" s="7"/>
      <c r="D14" s="1"/>
    </row>
    <row r="15" spans="1:4">
      <c r="A15" s="52" t="s">
        <v>55</v>
      </c>
      <c r="B15" s="51"/>
      <c r="C15" s="2"/>
      <c r="D15" s="1"/>
    </row>
    <row r="16" spans="1:4">
      <c r="A16" s="53" t="s">
        <v>41</v>
      </c>
      <c r="B16" s="53"/>
      <c r="C16" s="9"/>
      <c r="D16" s="1"/>
    </row>
    <row r="17" spans="1:4">
      <c r="A17" s="145" t="s">
        <v>42</v>
      </c>
      <c r="B17" s="146"/>
      <c r="C17" s="7"/>
      <c r="D17" s="1"/>
    </row>
    <row r="18" spans="1:4">
      <c r="A18" s="52"/>
      <c r="B18" s="51"/>
      <c r="C18" s="7"/>
      <c r="D18" s="1"/>
    </row>
    <row r="19" spans="1:4" s="3" customFormat="1">
      <c r="A19" s="54" t="s">
        <v>96</v>
      </c>
      <c r="B19" s="94">
        <v>13128561.76</v>
      </c>
      <c r="C19" s="10"/>
    </row>
    <row r="20" spans="1:4" s="3" customFormat="1">
      <c r="A20" s="54" t="s">
        <v>95</v>
      </c>
      <c r="B20" s="94">
        <v>0</v>
      </c>
      <c r="C20" s="10"/>
    </row>
    <row r="21" spans="1:4" s="3" customFormat="1">
      <c r="A21" s="16"/>
      <c r="B21" s="17"/>
      <c r="C21" s="10"/>
    </row>
    <row r="22" spans="1:4" ht="26.25">
      <c r="A22" s="132" t="s">
        <v>36</v>
      </c>
      <c r="B22" s="133"/>
      <c r="C22" s="9"/>
      <c r="D22" s="1"/>
    </row>
    <row r="23" spans="1:4">
      <c r="A23" s="36" t="s">
        <v>105</v>
      </c>
      <c r="B23" s="55" t="s">
        <v>57</v>
      </c>
      <c r="C23" s="9"/>
      <c r="D23" s="1"/>
    </row>
    <row r="24" spans="1:4">
      <c r="A24" s="23" t="s">
        <v>6</v>
      </c>
      <c r="B24" s="35"/>
      <c r="C24" s="12"/>
      <c r="D24" s="1"/>
    </row>
    <row r="25" spans="1:4">
      <c r="A25" s="57" t="s">
        <v>2</v>
      </c>
      <c r="B25" s="58">
        <f>SUM(B26)</f>
        <v>396.19</v>
      </c>
      <c r="C25" s="13"/>
      <c r="D25" s="1"/>
    </row>
    <row r="26" spans="1:4">
      <c r="A26" s="56" t="s">
        <v>56</v>
      </c>
      <c r="B26" s="60">
        <v>396.19</v>
      </c>
      <c r="C26" s="13"/>
      <c r="D26" s="1"/>
    </row>
    <row r="27" spans="1:4">
      <c r="A27" s="57" t="s">
        <v>161</v>
      </c>
      <c r="B27" s="58">
        <f>SUM(B28:B31)</f>
        <v>4847031.5599999996</v>
      </c>
      <c r="C27" s="13"/>
      <c r="D27" s="1"/>
    </row>
    <row r="28" spans="1:4">
      <c r="A28" s="56" t="s">
        <v>45</v>
      </c>
      <c r="B28" s="59">
        <v>0</v>
      </c>
      <c r="C28" s="13"/>
      <c r="D28" s="1"/>
    </row>
    <row r="29" spans="1:4">
      <c r="A29" s="56" t="s">
        <v>73</v>
      </c>
      <c r="B29" s="60">
        <v>3000755.4</v>
      </c>
      <c r="C29" s="13"/>
      <c r="D29" s="1"/>
    </row>
    <row r="30" spans="1:4">
      <c r="A30" s="56" t="s">
        <v>72</v>
      </c>
      <c r="B30" s="60">
        <v>33292.839999999997</v>
      </c>
      <c r="C30" s="13"/>
      <c r="D30" s="1"/>
    </row>
    <row r="31" spans="1:4">
      <c r="A31" s="56" t="s">
        <v>74</v>
      </c>
      <c r="B31" s="62">
        <v>1812983.32</v>
      </c>
      <c r="C31" s="13"/>
      <c r="D31" s="1"/>
    </row>
    <row r="32" spans="1:4">
      <c r="A32" s="57" t="s">
        <v>162</v>
      </c>
      <c r="B32" s="58">
        <f>SUM(B33:B34)</f>
        <v>46914776.75</v>
      </c>
      <c r="C32" s="13"/>
      <c r="D32" s="1"/>
    </row>
    <row r="33" spans="1:4">
      <c r="A33" s="56" t="s">
        <v>58</v>
      </c>
      <c r="B33" s="61">
        <v>38744403.369999997</v>
      </c>
      <c r="C33" s="13"/>
      <c r="D33" s="1"/>
    </row>
    <row r="34" spans="1:4">
      <c r="A34" s="56" t="s">
        <v>71</v>
      </c>
      <c r="B34" s="60">
        <v>8170373.3799999999</v>
      </c>
      <c r="C34" s="13"/>
      <c r="D34" s="1"/>
    </row>
    <row r="35" spans="1:4">
      <c r="A35" s="25" t="s">
        <v>4</v>
      </c>
      <c r="B35" s="42">
        <f>SUM(B25,B27,B32)</f>
        <v>51762204.5</v>
      </c>
      <c r="C35" s="13"/>
      <c r="D35" s="1"/>
    </row>
    <row r="36" spans="1:4">
      <c r="A36" s="26"/>
      <c r="B36" s="24"/>
      <c r="C36" s="13"/>
      <c r="D36" s="1"/>
    </row>
    <row r="37" spans="1:4">
      <c r="A37" s="23" t="s">
        <v>5</v>
      </c>
      <c r="B37" s="23"/>
      <c r="C37" s="11"/>
      <c r="D37" s="1"/>
    </row>
    <row r="38" spans="1:4" s="79" customFormat="1">
      <c r="A38" s="77" t="s">
        <v>60</v>
      </c>
      <c r="B38" s="44">
        <f>SUM(B39)</f>
        <v>3810644.3</v>
      </c>
      <c r="C38" s="78"/>
    </row>
    <row r="39" spans="1:4">
      <c r="A39" s="56" t="s">
        <v>59</v>
      </c>
      <c r="B39" s="98">
        <v>3810644.3</v>
      </c>
      <c r="C39" s="13"/>
      <c r="D39" s="1"/>
    </row>
    <row r="40" spans="1:4" s="80" customFormat="1">
      <c r="A40" s="77" t="s">
        <v>62</v>
      </c>
      <c r="B40" s="44">
        <v>0</v>
      </c>
      <c r="C40" s="68"/>
    </row>
    <row r="41" spans="1:4" s="80" customFormat="1">
      <c r="A41" s="83" t="s">
        <v>63</v>
      </c>
      <c r="B41" s="44">
        <f>SUM(B42:B43)</f>
        <v>32271.620000000003</v>
      </c>
      <c r="C41" s="68"/>
    </row>
    <row r="42" spans="1:4">
      <c r="A42" s="56" t="s">
        <v>61</v>
      </c>
      <c r="B42" s="99">
        <v>22423.58</v>
      </c>
      <c r="C42" s="13"/>
      <c r="D42" s="1"/>
    </row>
    <row r="43" spans="1:4" s="80" customFormat="1">
      <c r="A43" s="56" t="s">
        <v>65</v>
      </c>
      <c r="B43" s="101">
        <v>9848.0400000000009</v>
      </c>
      <c r="C43" s="68"/>
    </row>
    <row r="44" spans="1:4" s="85" customFormat="1">
      <c r="A44" s="83" t="s">
        <v>64</v>
      </c>
      <c r="B44" s="84">
        <f>SUM(B45)</f>
        <v>244342</v>
      </c>
      <c r="C44" s="78"/>
    </row>
    <row r="45" spans="1:4" s="67" customFormat="1">
      <c r="A45" s="56" t="s">
        <v>97</v>
      </c>
      <c r="B45" s="99">
        <v>244342</v>
      </c>
      <c r="C45" s="68"/>
    </row>
    <row r="46" spans="1:4" s="67" customFormat="1">
      <c r="A46" s="83" t="s">
        <v>67</v>
      </c>
      <c r="B46" s="44">
        <f>SUM(B47:B50)</f>
        <v>34546.559999999998</v>
      </c>
      <c r="C46" s="68"/>
    </row>
    <row r="47" spans="1:4" s="67" customFormat="1">
      <c r="A47" s="82" t="s">
        <v>66</v>
      </c>
      <c r="B47" s="89">
        <v>16903.439999999999</v>
      </c>
      <c r="C47" s="68"/>
    </row>
    <row r="48" spans="1:4" s="67" customFormat="1">
      <c r="A48" s="81" t="s">
        <v>68</v>
      </c>
      <c r="B48" s="89">
        <v>272.5</v>
      </c>
      <c r="C48" s="68"/>
    </row>
    <row r="49" spans="1:3" s="67" customFormat="1">
      <c r="A49" s="82" t="s">
        <v>70</v>
      </c>
      <c r="B49" s="89">
        <v>5900</v>
      </c>
      <c r="C49" s="68"/>
    </row>
    <row r="50" spans="1:3" s="67" customFormat="1">
      <c r="A50" s="82" t="s">
        <v>69</v>
      </c>
      <c r="B50" s="89">
        <v>11470.62</v>
      </c>
      <c r="C50" s="68"/>
    </row>
    <row r="51" spans="1:3" s="67" customFormat="1">
      <c r="A51" s="28" t="s">
        <v>7</v>
      </c>
      <c r="B51" s="43">
        <f>SUM(B38,B40,B41,B44,B46)</f>
        <v>4121804.48</v>
      </c>
      <c r="C51" s="15"/>
    </row>
    <row r="52" spans="1:3" s="67" customFormat="1">
      <c r="A52" s="29"/>
      <c r="B52" s="5"/>
      <c r="C52" s="15"/>
    </row>
    <row r="53" spans="1:3" s="67" customFormat="1">
      <c r="A53" s="30" t="s">
        <v>8</v>
      </c>
      <c r="B53" s="18"/>
      <c r="C53" s="15"/>
    </row>
    <row r="54" spans="1:3" s="80" customFormat="1">
      <c r="A54" s="77" t="s">
        <v>75</v>
      </c>
      <c r="B54" s="44">
        <f>SUM(B55:B58)</f>
        <v>14666589.050000001</v>
      </c>
      <c r="C54" s="15"/>
    </row>
    <row r="55" spans="1:3" s="67" customFormat="1">
      <c r="A55" s="56" t="s">
        <v>76</v>
      </c>
      <c r="B55" s="90">
        <v>2435187.0499999998</v>
      </c>
      <c r="C55" s="15"/>
    </row>
    <row r="56" spans="1:3" s="67" customFormat="1">
      <c r="A56" s="56" t="s">
        <v>78</v>
      </c>
      <c r="B56" s="100">
        <v>8737281.4299999997</v>
      </c>
      <c r="C56" s="15"/>
    </row>
    <row r="57" spans="1:3" s="67" customFormat="1">
      <c r="A57" s="56" t="s">
        <v>79</v>
      </c>
      <c r="B57" s="100">
        <v>3298035</v>
      </c>
      <c r="C57" s="15"/>
    </row>
    <row r="58" spans="1:3" s="67" customFormat="1">
      <c r="A58" s="56" t="s">
        <v>99</v>
      </c>
      <c r="B58" s="100">
        <v>196085.57</v>
      </c>
      <c r="C58" s="15"/>
    </row>
    <row r="59" spans="1:3" s="67" customFormat="1">
      <c r="A59" s="28" t="s">
        <v>77</v>
      </c>
      <c r="B59" s="44">
        <f>SUM(B54)</f>
        <v>14666589.050000001</v>
      </c>
      <c r="C59" s="15"/>
    </row>
    <row r="60" spans="1:3" s="39" customFormat="1">
      <c r="A60" s="27"/>
      <c r="B60" s="37"/>
      <c r="C60" s="38"/>
    </row>
    <row r="61" spans="1:3" s="67" customFormat="1">
      <c r="A61" s="31" t="s">
        <v>9</v>
      </c>
      <c r="B61" s="32"/>
      <c r="C61" s="6"/>
    </row>
    <row r="62" spans="1:3" s="88" customFormat="1">
      <c r="A62" s="69" t="s">
        <v>80</v>
      </c>
      <c r="B62" s="86">
        <f>SUM(B63:B66)</f>
        <v>3282026.92</v>
      </c>
      <c r="C62" s="87"/>
    </row>
    <row r="63" spans="1:3" s="67" customFormat="1">
      <c r="A63" s="56" t="s">
        <v>81</v>
      </c>
      <c r="B63" s="90">
        <v>509163.43</v>
      </c>
      <c r="C63" s="6"/>
    </row>
    <row r="64" spans="1:3" s="67" customFormat="1">
      <c r="A64" s="56" t="s">
        <v>82</v>
      </c>
      <c r="B64" s="90">
        <v>270000</v>
      </c>
      <c r="C64" s="6"/>
    </row>
    <row r="65" spans="1:3" s="67" customFormat="1">
      <c r="A65" s="56" t="s">
        <v>83</v>
      </c>
      <c r="B65" s="90">
        <v>2450000</v>
      </c>
      <c r="C65" s="6"/>
    </row>
    <row r="66" spans="1:3" s="67" customFormat="1">
      <c r="A66" s="56" t="s">
        <v>84</v>
      </c>
      <c r="B66" s="90">
        <v>52863.49</v>
      </c>
      <c r="C66" s="6"/>
    </row>
    <row r="67" spans="1:3" s="67" customFormat="1">
      <c r="A67" s="30" t="s">
        <v>85</v>
      </c>
      <c r="B67" s="46">
        <f>B62</f>
        <v>3282026.92</v>
      </c>
      <c r="C67" s="6"/>
    </row>
    <row r="68" spans="1:3" s="39" customFormat="1">
      <c r="A68" s="27"/>
      <c r="B68" s="37"/>
      <c r="C68" s="38"/>
    </row>
    <row r="69" spans="1:3" s="67" customFormat="1">
      <c r="A69" s="30" t="s">
        <v>10</v>
      </c>
      <c r="B69" s="19"/>
      <c r="C69" s="6"/>
    </row>
    <row r="70" spans="1:3" s="67" customFormat="1">
      <c r="A70" s="30" t="s">
        <v>11</v>
      </c>
      <c r="B70" s="30"/>
      <c r="C70" s="11"/>
    </row>
    <row r="71" spans="1:3" s="67" customFormat="1">
      <c r="A71" s="69" t="s">
        <v>12</v>
      </c>
      <c r="B71" s="102">
        <v>4158124.16</v>
      </c>
      <c r="C71" s="68"/>
    </row>
    <row r="72" spans="1:3" s="67" customFormat="1">
      <c r="A72" s="29" t="s">
        <v>13</v>
      </c>
      <c r="B72" s="44">
        <v>1304768.97</v>
      </c>
      <c r="C72" s="68"/>
    </row>
    <row r="73" spans="1:3" s="67" customFormat="1">
      <c r="A73" s="29" t="s">
        <v>26</v>
      </c>
      <c r="B73" s="44">
        <v>2371774.9900000002</v>
      </c>
      <c r="C73" s="68"/>
    </row>
    <row r="74" spans="1:3" s="67" customFormat="1">
      <c r="A74" s="69" t="s">
        <v>25</v>
      </c>
      <c r="B74" s="44">
        <v>0</v>
      </c>
      <c r="C74" s="68"/>
    </row>
    <row r="75" spans="1:3" s="67" customFormat="1">
      <c r="A75" s="69" t="s">
        <v>27</v>
      </c>
      <c r="B75" s="44">
        <v>174993.170000001</v>
      </c>
      <c r="C75" s="68"/>
    </row>
    <row r="76" spans="1:3" s="67" customFormat="1">
      <c r="A76" s="69" t="s">
        <v>28</v>
      </c>
      <c r="B76" s="44">
        <f>SUM(B77:B78)</f>
        <v>886841.35</v>
      </c>
      <c r="C76" s="68"/>
    </row>
    <row r="77" spans="1:3" s="67" customFormat="1">
      <c r="A77" s="65" t="s">
        <v>46</v>
      </c>
      <c r="B77" s="74">
        <v>757663.48</v>
      </c>
      <c r="C77" s="68"/>
    </row>
    <row r="78" spans="1:3" s="67" customFormat="1">
      <c r="A78" s="65" t="s">
        <v>100</v>
      </c>
      <c r="B78" s="74">
        <v>129177.87</v>
      </c>
      <c r="C78" s="68"/>
    </row>
    <row r="79" spans="1:3" s="67" customFormat="1" ht="30">
      <c r="A79" s="69" t="s">
        <v>29</v>
      </c>
      <c r="B79" s="44">
        <v>0</v>
      </c>
      <c r="C79" s="68"/>
    </row>
    <row r="80" spans="1:3" s="67" customFormat="1">
      <c r="A80" s="63" t="s">
        <v>30</v>
      </c>
      <c r="B80" s="44">
        <f>SUM(B81:B87)</f>
        <v>3029345.35</v>
      </c>
      <c r="C80" s="68"/>
    </row>
    <row r="81" spans="1:3" s="67" customFormat="1">
      <c r="A81" s="75" t="s">
        <v>47</v>
      </c>
      <c r="B81" s="74">
        <v>129563.42</v>
      </c>
      <c r="C81" s="68"/>
    </row>
    <row r="82" spans="1:3" s="67" customFormat="1">
      <c r="A82" s="75" t="s">
        <v>48</v>
      </c>
      <c r="B82" s="74">
        <v>2609.31</v>
      </c>
      <c r="C82" s="68"/>
    </row>
    <row r="83" spans="1:3" s="67" customFormat="1">
      <c r="A83" s="75" t="s">
        <v>49</v>
      </c>
      <c r="B83" s="74">
        <v>2581988.9300000002</v>
      </c>
      <c r="C83" s="68"/>
    </row>
    <row r="84" spans="1:3" s="67" customFormat="1">
      <c r="A84" s="75" t="s">
        <v>50</v>
      </c>
      <c r="B84" s="74">
        <v>275839.21999999997</v>
      </c>
      <c r="C84" s="68"/>
    </row>
    <row r="85" spans="1:3" s="67" customFormat="1">
      <c r="A85" s="75" t="s">
        <v>51</v>
      </c>
      <c r="B85" s="74">
        <v>33444.47</v>
      </c>
      <c r="C85" s="68"/>
    </row>
    <row r="86" spans="1:3" s="67" customFormat="1">
      <c r="A86" s="75" t="s">
        <v>52</v>
      </c>
      <c r="B86" s="74">
        <v>0</v>
      </c>
      <c r="C86" s="68"/>
    </row>
    <row r="87" spans="1:3" s="67" customFormat="1">
      <c r="A87" s="75" t="s">
        <v>53</v>
      </c>
      <c r="B87" s="74">
        <v>5900</v>
      </c>
      <c r="C87" s="68"/>
    </row>
    <row r="88" spans="1:3" s="67" customFormat="1">
      <c r="A88" s="27" t="s">
        <v>34</v>
      </c>
      <c r="B88" s="45">
        <f>SUM(B71,B72,B73,B74,B75,B76,B79,B80)</f>
        <v>11925847.99</v>
      </c>
      <c r="C88" s="68"/>
    </row>
    <row r="89" spans="1:3" s="67" customFormat="1">
      <c r="A89" s="27"/>
      <c r="B89" s="20"/>
      <c r="C89" s="68"/>
    </row>
    <row r="90" spans="1:3" s="67" customFormat="1">
      <c r="A90" s="30" t="s">
        <v>14</v>
      </c>
      <c r="B90" s="30"/>
      <c r="C90" s="15"/>
    </row>
    <row r="91" spans="1:3" s="67" customFormat="1">
      <c r="A91" s="75" t="s">
        <v>15</v>
      </c>
      <c r="B91" s="76">
        <v>3298035</v>
      </c>
      <c r="C91" s="68"/>
    </row>
    <row r="92" spans="1:3" s="80" customFormat="1">
      <c r="A92" s="65" t="s">
        <v>16</v>
      </c>
      <c r="B92" s="76">
        <v>0</v>
      </c>
      <c r="C92" s="15"/>
    </row>
    <row r="93" spans="1:3" s="80" customFormat="1">
      <c r="A93" s="65" t="s">
        <v>17</v>
      </c>
      <c r="B93" s="76">
        <v>0</v>
      </c>
      <c r="C93" s="15"/>
    </row>
    <row r="94" spans="1:3" s="80" customFormat="1">
      <c r="A94" s="65" t="s">
        <v>32</v>
      </c>
      <c r="B94" s="76">
        <v>0</v>
      </c>
      <c r="C94" s="15"/>
    </row>
    <row r="95" spans="1:3" s="67" customFormat="1">
      <c r="A95" s="27" t="s">
        <v>38</v>
      </c>
      <c r="B95" s="43">
        <f>B91+B92+B93+B94</f>
        <v>3298035</v>
      </c>
      <c r="C95" s="6"/>
    </row>
    <row r="96" spans="1:3" s="67" customFormat="1" ht="14.25" customHeight="1">
      <c r="A96" s="27" t="s">
        <v>37</v>
      </c>
      <c r="B96" s="43">
        <f>B88+B95</f>
        <v>15223882.99</v>
      </c>
      <c r="C96" s="6"/>
    </row>
    <row r="97" spans="1:4" s="67" customFormat="1">
      <c r="A97" s="27"/>
      <c r="B97" s="5"/>
      <c r="C97" s="6"/>
    </row>
    <row r="98" spans="1:4" s="67" customFormat="1">
      <c r="A98" s="31" t="s">
        <v>18</v>
      </c>
      <c r="B98" s="32"/>
      <c r="C98" s="6"/>
    </row>
    <row r="99" spans="1:4" s="67" customFormat="1">
      <c r="A99" s="65" t="s">
        <v>86</v>
      </c>
      <c r="B99" s="5">
        <v>0</v>
      </c>
      <c r="C99" s="15"/>
    </row>
    <row r="100" spans="1:4" s="67" customFormat="1">
      <c r="A100" s="33" t="s">
        <v>87</v>
      </c>
      <c r="B100" s="47">
        <f>B99</f>
        <v>0</v>
      </c>
      <c r="C100" s="2"/>
    </row>
    <row r="101" spans="1:4" s="41" customFormat="1">
      <c r="A101" s="134"/>
      <c r="B101" s="134"/>
      <c r="C101" s="40"/>
    </row>
    <row r="102" spans="1:4" s="67" customFormat="1">
      <c r="A102" s="23" t="s">
        <v>106</v>
      </c>
      <c r="B102" s="34"/>
      <c r="C102" s="13"/>
    </row>
    <row r="103" spans="1:4">
      <c r="A103" s="57" t="s">
        <v>19</v>
      </c>
      <c r="B103" s="58">
        <f>SUM(B104)</f>
        <v>6296.19</v>
      </c>
      <c r="C103" s="13"/>
      <c r="D103" s="1"/>
    </row>
    <row r="104" spans="1:4">
      <c r="A104" s="56" t="s">
        <v>88</v>
      </c>
      <c r="B104" s="99">
        <v>6296.19</v>
      </c>
      <c r="C104" s="13"/>
      <c r="D104" s="1"/>
    </row>
    <row r="105" spans="1:4">
      <c r="A105" s="57" t="s">
        <v>163</v>
      </c>
      <c r="B105" s="58">
        <f>SUM(B106:B109)</f>
        <v>2787603.9000000004</v>
      </c>
      <c r="C105" s="13"/>
      <c r="D105" s="1"/>
    </row>
    <row r="106" spans="1:4">
      <c r="A106" s="56" t="s">
        <v>89</v>
      </c>
      <c r="B106" s="59">
        <v>0</v>
      </c>
      <c r="C106" s="13"/>
      <c r="D106" s="1"/>
    </row>
    <row r="107" spans="1:4">
      <c r="A107" s="56" t="s">
        <v>90</v>
      </c>
      <c r="B107" s="60">
        <v>1084554.6200000001</v>
      </c>
      <c r="C107" s="13"/>
      <c r="D107" s="1"/>
    </row>
    <row r="108" spans="1:4">
      <c r="A108" s="56" t="s">
        <v>91</v>
      </c>
      <c r="B108" s="60">
        <v>33292.839999999997</v>
      </c>
      <c r="C108" s="13"/>
      <c r="D108" s="1"/>
    </row>
    <row r="109" spans="1:4">
      <c r="A109" s="56" t="s">
        <v>92</v>
      </c>
      <c r="B109" s="62">
        <v>1669756.44</v>
      </c>
      <c r="C109" s="13"/>
      <c r="D109" s="1"/>
    </row>
    <row r="110" spans="1:4">
      <c r="A110" s="57" t="s">
        <v>164</v>
      </c>
      <c r="B110" s="58">
        <f>SUM(B111:B112)</f>
        <v>37866225.899999999</v>
      </c>
      <c r="C110" s="13"/>
      <c r="D110" s="1"/>
    </row>
    <row r="111" spans="1:4">
      <c r="A111" s="56" t="s">
        <v>93</v>
      </c>
      <c r="B111" s="61">
        <v>30521463.940000001</v>
      </c>
      <c r="C111" s="13"/>
      <c r="D111" s="1"/>
    </row>
    <row r="112" spans="1:4">
      <c r="A112" s="56" t="s">
        <v>94</v>
      </c>
      <c r="B112" s="60">
        <v>7344761.96</v>
      </c>
      <c r="C112" s="13"/>
      <c r="D112" s="1"/>
    </row>
    <row r="113" spans="1:4">
      <c r="A113" s="25" t="s">
        <v>165</v>
      </c>
      <c r="B113" s="42">
        <f>SUM(B103,B105,B110)</f>
        <v>40660125.990000002</v>
      </c>
      <c r="C113" s="13"/>
      <c r="D113" s="1"/>
    </row>
    <row r="114" spans="1:4" s="80" customFormat="1">
      <c r="A114" s="83" t="s">
        <v>35</v>
      </c>
      <c r="B114" s="58">
        <f>(B35+B51)-(B96+B100)</f>
        <v>40660125.989999995</v>
      </c>
      <c r="C114" s="13"/>
    </row>
    <row r="115" spans="1:4" s="67" customFormat="1">
      <c r="A115" s="21" t="s">
        <v>3</v>
      </c>
      <c r="B115" s="22"/>
      <c r="C115" s="7"/>
      <c r="D115" s="2"/>
    </row>
    <row r="116" spans="1:4" s="67" customFormat="1">
      <c r="A116" s="48" t="s">
        <v>23</v>
      </c>
      <c r="B116" s="49"/>
      <c r="C116" s="7"/>
      <c r="D116" s="2"/>
    </row>
    <row r="117" spans="1:4" s="88" customFormat="1">
      <c r="A117" s="95" t="s">
        <v>21</v>
      </c>
      <c r="B117" s="58">
        <v>3314806.82</v>
      </c>
      <c r="C117" s="96"/>
      <c r="D117" s="97"/>
    </row>
    <row r="118" spans="1:4" s="88" customFormat="1">
      <c r="A118" s="95" t="s">
        <v>22</v>
      </c>
      <c r="B118" s="58">
        <v>0</v>
      </c>
      <c r="C118" s="96"/>
      <c r="D118" s="97"/>
    </row>
    <row r="119" spans="1:4" s="88" customFormat="1">
      <c r="A119" s="95" t="s">
        <v>31</v>
      </c>
      <c r="B119" s="58">
        <v>0</v>
      </c>
      <c r="C119" s="96"/>
      <c r="D119" s="97"/>
    </row>
    <row r="120" spans="1:4" s="67" customFormat="1">
      <c r="A120" s="48" t="s">
        <v>24</v>
      </c>
      <c r="B120" s="50">
        <f>B117+B118+B119</f>
        <v>3314806.82</v>
      </c>
      <c r="C120" s="1"/>
      <c r="D120" s="2"/>
    </row>
    <row r="121" spans="1:4" s="67" customFormat="1">
      <c r="A121" s="135" t="s">
        <v>20</v>
      </c>
      <c r="B121" s="136"/>
      <c r="C121" s="1"/>
      <c r="D121" s="2"/>
    </row>
    <row r="122" spans="1:4" s="67" customFormat="1">
      <c r="A122" s="137"/>
      <c r="B122" s="138"/>
      <c r="C122" s="1"/>
      <c r="D122" s="2"/>
    </row>
    <row r="123" spans="1:4" s="67" customFormat="1">
      <c r="A123" s="139"/>
      <c r="B123" s="140"/>
      <c r="C123" s="1"/>
      <c r="D123" s="2"/>
    </row>
    <row r="124" spans="1:4" s="80" customFormat="1">
      <c r="A124" s="92"/>
      <c r="B124" s="92"/>
      <c r="C124" s="93"/>
      <c r="D124" s="91"/>
    </row>
    <row r="125" spans="1:4" s="80" customFormat="1">
      <c r="A125" s="92"/>
      <c r="B125" s="92"/>
      <c r="C125" s="93"/>
      <c r="D125" s="91"/>
    </row>
    <row r="126" spans="1:4" s="80" customFormat="1">
      <c r="A126" s="92"/>
      <c r="B126" s="92"/>
      <c r="C126" s="93"/>
      <c r="D126" s="91"/>
    </row>
    <row r="127" spans="1:4">
      <c r="A127" s="67" t="s">
        <v>33</v>
      </c>
      <c r="B127" s="67"/>
    </row>
    <row r="128" spans="1:4">
      <c r="A128" s="67"/>
      <c r="B128" s="67"/>
    </row>
    <row r="129" spans="1:4">
      <c r="A129" s="67" t="s">
        <v>1</v>
      </c>
      <c r="B129" s="67"/>
    </row>
    <row r="130" spans="1:4" s="67" customFormat="1">
      <c r="A130" s="1"/>
      <c r="B130" s="1"/>
      <c r="C130" s="1"/>
      <c r="D130" s="2"/>
    </row>
    <row r="133" spans="1:4">
      <c r="C133" s="73"/>
      <c r="D133" s="1"/>
    </row>
    <row r="154" spans="1:4">
      <c r="A154" s="73"/>
      <c r="D154" s="1"/>
    </row>
  </sheetData>
  <mergeCells count="9">
    <mergeCell ref="A22:B22"/>
    <mergeCell ref="A101:B101"/>
    <mergeCell ref="A121:B123"/>
    <mergeCell ref="A2:B7"/>
    <mergeCell ref="A8:B9"/>
    <mergeCell ref="A10:B10"/>
    <mergeCell ref="A12:B12"/>
    <mergeCell ref="A14:B14"/>
    <mergeCell ref="A17:B17"/>
  </mergeCells>
  <pageMargins left="0.51181102362204722" right="0.51181102362204722" top="0.78740157480314965" bottom="0.78740157480314965" header="0.31496062992125984" footer="0.31496062992125984"/>
  <pageSetup paperSize="9" scale="60" orientation="portrait" r:id="rId1"/>
  <colBreaks count="1" manualBreakCount="1">
    <brk id="2" max="113" man="1"/>
  </colBreaks>
  <ignoredErrors>
    <ignoredError sqref="B76" formulaRange="1"/>
  </ignoredError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dimension ref="B2:O28"/>
  <sheetViews>
    <sheetView showGridLines="0" zoomScale="85" zoomScaleNormal="85" workbookViewId="0"/>
  </sheetViews>
  <sheetFormatPr defaultRowHeight="15"/>
  <cols>
    <col min="1" max="1" width="2.140625" style="1" customWidth="1"/>
    <col min="2" max="2" width="53.42578125" style="1" customWidth="1"/>
    <col min="3" max="15" width="16.5703125" style="1" customWidth="1"/>
    <col min="16" max="256" width="9.140625" style="1"/>
    <col min="257" max="257" width="2.140625" style="1" customWidth="1"/>
    <col min="258" max="258" width="53.42578125" style="1" customWidth="1"/>
    <col min="259" max="271" width="16.5703125" style="1" customWidth="1"/>
    <col min="272" max="512" width="9.140625" style="1"/>
    <col min="513" max="513" width="2.140625" style="1" customWidth="1"/>
    <col min="514" max="514" width="53.42578125" style="1" customWidth="1"/>
    <col min="515" max="527" width="16.5703125" style="1" customWidth="1"/>
    <col min="528" max="768" width="9.140625" style="1"/>
    <col min="769" max="769" width="2.140625" style="1" customWidth="1"/>
    <col min="770" max="770" width="53.42578125" style="1" customWidth="1"/>
    <col min="771" max="783" width="16.5703125" style="1" customWidth="1"/>
    <col min="784" max="1024" width="9.140625" style="1"/>
    <col min="1025" max="1025" width="2.140625" style="1" customWidth="1"/>
    <col min="1026" max="1026" width="53.42578125" style="1" customWidth="1"/>
    <col min="1027" max="1039" width="16.5703125" style="1" customWidth="1"/>
    <col min="1040" max="1280" width="9.140625" style="1"/>
    <col min="1281" max="1281" width="2.140625" style="1" customWidth="1"/>
    <col min="1282" max="1282" width="53.42578125" style="1" customWidth="1"/>
    <col min="1283" max="1295" width="16.5703125" style="1" customWidth="1"/>
    <col min="1296" max="1536" width="9.140625" style="1"/>
    <col min="1537" max="1537" width="2.140625" style="1" customWidth="1"/>
    <col min="1538" max="1538" width="53.42578125" style="1" customWidth="1"/>
    <col min="1539" max="1551" width="16.5703125" style="1" customWidth="1"/>
    <col min="1552" max="1792" width="9.140625" style="1"/>
    <col min="1793" max="1793" width="2.140625" style="1" customWidth="1"/>
    <col min="1794" max="1794" width="53.42578125" style="1" customWidth="1"/>
    <col min="1795" max="1807" width="16.5703125" style="1" customWidth="1"/>
    <col min="1808" max="2048" width="9.140625" style="1"/>
    <col min="2049" max="2049" width="2.140625" style="1" customWidth="1"/>
    <col min="2050" max="2050" width="53.42578125" style="1" customWidth="1"/>
    <col min="2051" max="2063" width="16.5703125" style="1" customWidth="1"/>
    <col min="2064" max="2304" width="9.140625" style="1"/>
    <col min="2305" max="2305" width="2.140625" style="1" customWidth="1"/>
    <col min="2306" max="2306" width="53.42578125" style="1" customWidth="1"/>
    <col min="2307" max="2319" width="16.5703125" style="1" customWidth="1"/>
    <col min="2320" max="2560" width="9.140625" style="1"/>
    <col min="2561" max="2561" width="2.140625" style="1" customWidth="1"/>
    <col min="2562" max="2562" width="53.42578125" style="1" customWidth="1"/>
    <col min="2563" max="2575" width="16.5703125" style="1" customWidth="1"/>
    <col min="2576" max="2816" width="9.140625" style="1"/>
    <col min="2817" max="2817" width="2.140625" style="1" customWidth="1"/>
    <col min="2818" max="2818" width="53.42578125" style="1" customWidth="1"/>
    <col min="2819" max="2831" width="16.5703125" style="1" customWidth="1"/>
    <col min="2832" max="3072" width="9.140625" style="1"/>
    <col min="3073" max="3073" width="2.140625" style="1" customWidth="1"/>
    <col min="3074" max="3074" width="53.42578125" style="1" customWidth="1"/>
    <col min="3075" max="3087" width="16.5703125" style="1" customWidth="1"/>
    <col min="3088" max="3328" width="9.140625" style="1"/>
    <col min="3329" max="3329" width="2.140625" style="1" customWidth="1"/>
    <col min="3330" max="3330" width="53.42578125" style="1" customWidth="1"/>
    <col min="3331" max="3343" width="16.5703125" style="1" customWidth="1"/>
    <col min="3344" max="3584" width="9.140625" style="1"/>
    <col min="3585" max="3585" width="2.140625" style="1" customWidth="1"/>
    <col min="3586" max="3586" width="53.42578125" style="1" customWidth="1"/>
    <col min="3587" max="3599" width="16.5703125" style="1" customWidth="1"/>
    <col min="3600" max="3840" width="9.140625" style="1"/>
    <col min="3841" max="3841" width="2.140625" style="1" customWidth="1"/>
    <col min="3842" max="3842" width="53.42578125" style="1" customWidth="1"/>
    <col min="3843" max="3855" width="16.5703125" style="1" customWidth="1"/>
    <col min="3856" max="4096" width="9.140625" style="1"/>
    <col min="4097" max="4097" width="2.140625" style="1" customWidth="1"/>
    <col min="4098" max="4098" width="53.42578125" style="1" customWidth="1"/>
    <col min="4099" max="4111" width="16.5703125" style="1" customWidth="1"/>
    <col min="4112" max="4352" width="9.140625" style="1"/>
    <col min="4353" max="4353" width="2.140625" style="1" customWidth="1"/>
    <col min="4354" max="4354" width="53.42578125" style="1" customWidth="1"/>
    <col min="4355" max="4367" width="16.5703125" style="1" customWidth="1"/>
    <col min="4368" max="4608" width="9.140625" style="1"/>
    <col min="4609" max="4609" width="2.140625" style="1" customWidth="1"/>
    <col min="4610" max="4610" width="53.42578125" style="1" customWidth="1"/>
    <col min="4611" max="4623" width="16.5703125" style="1" customWidth="1"/>
    <col min="4624" max="4864" width="9.140625" style="1"/>
    <col min="4865" max="4865" width="2.140625" style="1" customWidth="1"/>
    <col min="4866" max="4866" width="53.42578125" style="1" customWidth="1"/>
    <col min="4867" max="4879" width="16.5703125" style="1" customWidth="1"/>
    <col min="4880" max="5120" width="9.140625" style="1"/>
    <col min="5121" max="5121" width="2.140625" style="1" customWidth="1"/>
    <col min="5122" max="5122" width="53.42578125" style="1" customWidth="1"/>
    <col min="5123" max="5135" width="16.5703125" style="1" customWidth="1"/>
    <col min="5136" max="5376" width="9.140625" style="1"/>
    <col min="5377" max="5377" width="2.140625" style="1" customWidth="1"/>
    <col min="5378" max="5378" width="53.42578125" style="1" customWidth="1"/>
    <col min="5379" max="5391" width="16.5703125" style="1" customWidth="1"/>
    <col min="5392" max="5632" width="9.140625" style="1"/>
    <col min="5633" max="5633" width="2.140625" style="1" customWidth="1"/>
    <col min="5634" max="5634" width="53.42578125" style="1" customWidth="1"/>
    <col min="5635" max="5647" width="16.5703125" style="1" customWidth="1"/>
    <col min="5648" max="5888" width="9.140625" style="1"/>
    <col min="5889" max="5889" width="2.140625" style="1" customWidth="1"/>
    <col min="5890" max="5890" width="53.42578125" style="1" customWidth="1"/>
    <col min="5891" max="5903" width="16.5703125" style="1" customWidth="1"/>
    <col min="5904" max="6144" width="9.140625" style="1"/>
    <col min="6145" max="6145" width="2.140625" style="1" customWidth="1"/>
    <col min="6146" max="6146" width="53.42578125" style="1" customWidth="1"/>
    <col min="6147" max="6159" width="16.5703125" style="1" customWidth="1"/>
    <col min="6160" max="6400" width="9.140625" style="1"/>
    <col min="6401" max="6401" width="2.140625" style="1" customWidth="1"/>
    <col min="6402" max="6402" width="53.42578125" style="1" customWidth="1"/>
    <col min="6403" max="6415" width="16.5703125" style="1" customWidth="1"/>
    <col min="6416" max="6656" width="9.140625" style="1"/>
    <col min="6657" max="6657" width="2.140625" style="1" customWidth="1"/>
    <col min="6658" max="6658" width="53.42578125" style="1" customWidth="1"/>
    <col min="6659" max="6671" width="16.5703125" style="1" customWidth="1"/>
    <col min="6672" max="6912" width="9.140625" style="1"/>
    <col min="6913" max="6913" width="2.140625" style="1" customWidth="1"/>
    <col min="6914" max="6914" width="53.42578125" style="1" customWidth="1"/>
    <col min="6915" max="6927" width="16.5703125" style="1" customWidth="1"/>
    <col min="6928" max="7168" width="9.140625" style="1"/>
    <col min="7169" max="7169" width="2.140625" style="1" customWidth="1"/>
    <col min="7170" max="7170" width="53.42578125" style="1" customWidth="1"/>
    <col min="7171" max="7183" width="16.5703125" style="1" customWidth="1"/>
    <col min="7184" max="7424" width="9.140625" style="1"/>
    <col min="7425" max="7425" width="2.140625" style="1" customWidth="1"/>
    <col min="7426" max="7426" width="53.42578125" style="1" customWidth="1"/>
    <col min="7427" max="7439" width="16.5703125" style="1" customWidth="1"/>
    <col min="7440" max="7680" width="9.140625" style="1"/>
    <col min="7681" max="7681" width="2.140625" style="1" customWidth="1"/>
    <col min="7682" max="7682" width="53.42578125" style="1" customWidth="1"/>
    <col min="7683" max="7695" width="16.5703125" style="1" customWidth="1"/>
    <col min="7696" max="7936" width="9.140625" style="1"/>
    <col min="7937" max="7937" width="2.140625" style="1" customWidth="1"/>
    <col min="7938" max="7938" width="53.42578125" style="1" customWidth="1"/>
    <col min="7939" max="7951" width="16.5703125" style="1" customWidth="1"/>
    <col min="7952" max="8192" width="9.140625" style="1"/>
    <col min="8193" max="8193" width="2.140625" style="1" customWidth="1"/>
    <col min="8194" max="8194" width="53.42578125" style="1" customWidth="1"/>
    <col min="8195" max="8207" width="16.5703125" style="1" customWidth="1"/>
    <col min="8208" max="8448" width="9.140625" style="1"/>
    <col min="8449" max="8449" width="2.140625" style="1" customWidth="1"/>
    <col min="8450" max="8450" width="53.42578125" style="1" customWidth="1"/>
    <col min="8451" max="8463" width="16.5703125" style="1" customWidth="1"/>
    <col min="8464" max="8704" width="9.140625" style="1"/>
    <col min="8705" max="8705" width="2.140625" style="1" customWidth="1"/>
    <col min="8706" max="8706" width="53.42578125" style="1" customWidth="1"/>
    <col min="8707" max="8719" width="16.5703125" style="1" customWidth="1"/>
    <col min="8720" max="8960" width="9.140625" style="1"/>
    <col min="8961" max="8961" width="2.140625" style="1" customWidth="1"/>
    <col min="8962" max="8962" width="53.42578125" style="1" customWidth="1"/>
    <col min="8963" max="8975" width="16.5703125" style="1" customWidth="1"/>
    <col min="8976" max="9216" width="9.140625" style="1"/>
    <col min="9217" max="9217" width="2.140625" style="1" customWidth="1"/>
    <col min="9218" max="9218" width="53.42578125" style="1" customWidth="1"/>
    <col min="9219" max="9231" width="16.5703125" style="1" customWidth="1"/>
    <col min="9232" max="9472" width="9.140625" style="1"/>
    <col min="9473" max="9473" width="2.140625" style="1" customWidth="1"/>
    <col min="9474" max="9474" width="53.42578125" style="1" customWidth="1"/>
    <col min="9475" max="9487" width="16.5703125" style="1" customWidth="1"/>
    <col min="9488" max="9728" width="9.140625" style="1"/>
    <col min="9729" max="9729" width="2.140625" style="1" customWidth="1"/>
    <col min="9730" max="9730" width="53.42578125" style="1" customWidth="1"/>
    <col min="9731" max="9743" width="16.5703125" style="1" customWidth="1"/>
    <col min="9744" max="9984" width="9.140625" style="1"/>
    <col min="9985" max="9985" width="2.140625" style="1" customWidth="1"/>
    <col min="9986" max="9986" width="53.42578125" style="1" customWidth="1"/>
    <col min="9987" max="9999" width="16.5703125" style="1" customWidth="1"/>
    <col min="10000" max="10240" width="9.140625" style="1"/>
    <col min="10241" max="10241" width="2.140625" style="1" customWidth="1"/>
    <col min="10242" max="10242" width="53.42578125" style="1" customWidth="1"/>
    <col min="10243" max="10255" width="16.5703125" style="1" customWidth="1"/>
    <col min="10256" max="10496" width="9.140625" style="1"/>
    <col min="10497" max="10497" width="2.140625" style="1" customWidth="1"/>
    <col min="10498" max="10498" width="53.42578125" style="1" customWidth="1"/>
    <col min="10499" max="10511" width="16.5703125" style="1" customWidth="1"/>
    <col min="10512" max="10752" width="9.140625" style="1"/>
    <col min="10753" max="10753" width="2.140625" style="1" customWidth="1"/>
    <col min="10754" max="10754" width="53.42578125" style="1" customWidth="1"/>
    <col min="10755" max="10767" width="16.5703125" style="1" customWidth="1"/>
    <col min="10768" max="11008" width="9.140625" style="1"/>
    <col min="11009" max="11009" width="2.140625" style="1" customWidth="1"/>
    <col min="11010" max="11010" width="53.42578125" style="1" customWidth="1"/>
    <col min="11011" max="11023" width="16.5703125" style="1" customWidth="1"/>
    <col min="11024" max="11264" width="9.140625" style="1"/>
    <col min="11265" max="11265" width="2.140625" style="1" customWidth="1"/>
    <col min="11266" max="11266" width="53.42578125" style="1" customWidth="1"/>
    <col min="11267" max="11279" width="16.5703125" style="1" customWidth="1"/>
    <col min="11280" max="11520" width="9.140625" style="1"/>
    <col min="11521" max="11521" width="2.140625" style="1" customWidth="1"/>
    <col min="11522" max="11522" width="53.42578125" style="1" customWidth="1"/>
    <col min="11523" max="11535" width="16.5703125" style="1" customWidth="1"/>
    <col min="11536" max="11776" width="9.140625" style="1"/>
    <col min="11777" max="11777" width="2.140625" style="1" customWidth="1"/>
    <col min="11778" max="11778" width="53.42578125" style="1" customWidth="1"/>
    <col min="11779" max="11791" width="16.5703125" style="1" customWidth="1"/>
    <col min="11792" max="12032" width="9.140625" style="1"/>
    <col min="12033" max="12033" width="2.140625" style="1" customWidth="1"/>
    <col min="12034" max="12034" width="53.42578125" style="1" customWidth="1"/>
    <col min="12035" max="12047" width="16.5703125" style="1" customWidth="1"/>
    <col min="12048" max="12288" width="9.140625" style="1"/>
    <col min="12289" max="12289" width="2.140625" style="1" customWidth="1"/>
    <col min="12290" max="12290" width="53.42578125" style="1" customWidth="1"/>
    <col min="12291" max="12303" width="16.5703125" style="1" customWidth="1"/>
    <col min="12304" max="12544" width="9.140625" style="1"/>
    <col min="12545" max="12545" width="2.140625" style="1" customWidth="1"/>
    <col min="12546" max="12546" width="53.42578125" style="1" customWidth="1"/>
    <col min="12547" max="12559" width="16.5703125" style="1" customWidth="1"/>
    <col min="12560" max="12800" width="9.140625" style="1"/>
    <col min="12801" max="12801" width="2.140625" style="1" customWidth="1"/>
    <col min="12802" max="12802" width="53.42578125" style="1" customWidth="1"/>
    <col min="12803" max="12815" width="16.5703125" style="1" customWidth="1"/>
    <col min="12816" max="13056" width="9.140625" style="1"/>
    <col min="13057" max="13057" width="2.140625" style="1" customWidth="1"/>
    <col min="13058" max="13058" width="53.42578125" style="1" customWidth="1"/>
    <col min="13059" max="13071" width="16.5703125" style="1" customWidth="1"/>
    <col min="13072" max="13312" width="9.140625" style="1"/>
    <col min="13313" max="13313" width="2.140625" style="1" customWidth="1"/>
    <col min="13314" max="13314" width="53.42578125" style="1" customWidth="1"/>
    <col min="13315" max="13327" width="16.5703125" style="1" customWidth="1"/>
    <col min="13328" max="13568" width="9.140625" style="1"/>
    <col min="13569" max="13569" width="2.140625" style="1" customWidth="1"/>
    <col min="13570" max="13570" width="53.42578125" style="1" customWidth="1"/>
    <col min="13571" max="13583" width="16.5703125" style="1" customWidth="1"/>
    <col min="13584" max="13824" width="9.140625" style="1"/>
    <col min="13825" max="13825" width="2.140625" style="1" customWidth="1"/>
    <col min="13826" max="13826" width="53.42578125" style="1" customWidth="1"/>
    <col min="13827" max="13839" width="16.5703125" style="1" customWidth="1"/>
    <col min="13840" max="14080" width="9.140625" style="1"/>
    <col min="14081" max="14081" width="2.140625" style="1" customWidth="1"/>
    <col min="14082" max="14082" width="53.42578125" style="1" customWidth="1"/>
    <col min="14083" max="14095" width="16.5703125" style="1" customWidth="1"/>
    <col min="14096" max="14336" width="9.140625" style="1"/>
    <col min="14337" max="14337" width="2.140625" style="1" customWidth="1"/>
    <col min="14338" max="14338" width="53.42578125" style="1" customWidth="1"/>
    <col min="14339" max="14351" width="16.5703125" style="1" customWidth="1"/>
    <col min="14352" max="14592" width="9.140625" style="1"/>
    <col min="14593" max="14593" width="2.140625" style="1" customWidth="1"/>
    <col min="14594" max="14594" width="53.42578125" style="1" customWidth="1"/>
    <col min="14595" max="14607" width="16.5703125" style="1" customWidth="1"/>
    <col min="14608" max="14848" width="9.140625" style="1"/>
    <col min="14849" max="14849" width="2.140625" style="1" customWidth="1"/>
    <col min="14850" max="14850" width="53.42578125" style="1" customWidth="1"/>
    <col min="14851" max="14863" width="16.5703125" style="1" customWidth="1"/>
    <col min="14864" max="15104" width="9.140625" style="1"/>
    <col min="15105" max="15105" width="2.140625" style="1" customWidth="1"/>
    <col min="15106" max="15106" width="53.42578125" style="1" customWidth="1"/>
    <col min="15107" max="15119" width="16.5703125" style="1" customWidth="1"/>
    <col min="15120" max="15360" width="9.140625" style="1"/>
    <col min="15361" max="15361" width="2.140625" style="1" customWidth="1"/>
    <col min="15362" max="15362" width="53.42578125" style="1" customWidth="1"/>
    <col min="15363" max="15375" width="16.5703125" style="1" customWidth="1"/>
    <col min="15376" max="15616" width="9.140625" style="1"/>
    <col min="15617" max="15617" width="2.140625" style="1" customWidth="1"/>
    <col min="15618" max="15618" width="53.42578125" style="1" customWidth="1"/>
    <col min="15619" max="15631" width="16.5703125" style="1" customWidth="1"/>
    <col min="15632" max="15872" width="9.140625" style="1"/>
    <col min="15873" max="15873" width="2.140625" style="1" customWidth="1"/>
    <col min="15874" max="15874" width="53.42578125" style="1" customWidth="1"/>
    <col min="15875" max="15887" width="16.5703125" style="1" customWidth="1"/>
    <col min="15888" max="16128" width="9.140625" style="1"/>
    <col min="16129" max="16129" width="2.140625" style="1" customWidth="1"/>
    <col min="16130" max="16130" width="53.42578125" style="1" customWidth="1"/>
    <col min="16131" max="16143" width="16.5703125" style="1" customWidth="1"/>
    <col min="16144" max="16384" width="9.140625" style="1"/>
  </cols>
  <sheetData>
    <row r="2" spans="2:15">
      <c r="B2" s="114" t="s">
        <v>140</v>
      </c>
      <c r="C2" s="113" t="s">
        <v>141</v>
      </c>
      <c r="D2" s="113" t="s">
        <v>142</v>
      </c>
      <c r="E2" s="113" t="s">
        <v>143</v>
      </c>
      <c r="F2" s="113" t="s">
        <v>144</v>
      </c>
      <c r="G2" s="113" t="s">
        <v>145</v>
      </c>
      <c r="H2" s="113" t="s">
        <v>146</v>
      </c>
      <c r="I2" s="113" t="s">
        <v>147</v>
      </c>
      <c r="J2" s="113" t="s">
        <v>148</v>
      </c>
      <c r="K2" s="113" t="s">
        <v>149</v>
      </c>
      <c r="L2" s="113" t="s">
        <v>150</v>
      </c>
      <c r="M2" s="113" t="s">
        <v>151</v>
      </c>
      <c r="N2" s="113" t="s">
        <v>152</v>
      </c>
      <c r="O2" s="115" t="s">
        <v>153</v>
      </c>
    </row>
    <row r="3" spans="2:15">
      <c r="B3" s="81" t="s">
        <v>154</v>
      </c>
      <c r="C3" s="76">
        <v>26398.39</v>
      </c>
      <c r="D3" s="76">
        <v>16475.7</v>
      </c>
      <c r="E3" s="76">
        <v>29122.87</v>
      </c>
      <c r="F3" s="76">
        <v>31185.98</v>
      </c>
      <c r="G3" s="112">
        <v>66278.13</v>
      </c>
      <c r="H3" s="118">
        <v>68594.8</v>
      </c>
      <c r="I3" s="76">
        <v>75086.8</v>
      </c>
      <c r="J3" s="76">
        <v>99587.55</v>
      </c>
      <c r="K3" s="76">
        <v>148143.73000000001</v>
      </c>
      <c r="L3" s="76">
        <v>168899.74</v>
      </c>
      <c r="M3" s="76">
        <v>238167.28000000003</v>
      </c>
      <c r="N3" s="76">
        <v>276613.62</v>
      </c>
      <c r="O3" s="76">
        <f>SUM(C3:N3)</f>
        <v>1244554.5899999999</v>
      </c>
    </row>
    <row r="4" spans="2:15">
      <c r="B4" s="119" t="s">
        <v>155</v>
      </c>
      <c r="C4" s="76">
        <v>19430032.600000001</v>
      </c>
      <c r="D4" s="76">
        <v>3197222.07</v>
      </c>
      <c r="E4" s="76">
        <v>8794763.0399999991</v>
      </c>
      <c r="F4" s="76">
        <v>10805378.74</v>
      </c>
      <c r="G4" s="112">
        <v>12783517.060000001</v>
      </c>
      <c r="H4" s="118">
        <v>12633981.619999999</v>
      </c>
      <c r="I4" s="76">
        <v>13758474.720000001</v>
      </c>
      <c r="J4" s="76">
        <v>13931561.43</v>
      </c>
      <c r="K4" s="76">
        <v>20311421.52</v>
      </c>
      <c r="L4" s="76">
        <v>5126240.63</v>
      </c>
      <c r="M4" s="76">
        <v>23077383.579999994</v>
      </c>
      <c r="N4" s="76">
        <v>3810644.3</v>
      </c>
      <c r="O4" s="76">
        <f t="shared" ref="O4:O12" si="0">SUM(C4:N4)</f>
        <v>147660621.31</v>
      </c>
    </row>
    <row r="5" spans="2:15">
      <c r="B5" s="120" t="s">
        <v>156</v>
      </c>
      <c r="C5" s="76">
        <f>51923.48+868011.25+2686.3</f>
        <v>922621.03</v>
      </c>
      <c r="D5" s="76">
        <f>118389.89+352837.13+4845.15</f>
        <v>476072.17000000004</v>
      </c>
      <c r="E5" s="76">
        <f>14724.59+321175.87+2898.25</f>
        <v>338798.71</v>
      </c>
      <c r="F5" s="76">
        <v>353578.82000000007</v>
      </c>
      <c r="G5" s="121">
        <v>1055378.27</v>
      </c>
      <c r="H5" s="118">
        <f>64703.18+336630.44+647.91</f>
        <v>401981.52999999997</v>
      </c>
      <c r="I5" s="76">
        <v>100462.16</v>
      </c>
      <c r="J5" s="76">
        <v>162335.45000000001</v>
      </c>
      <c r="K5" s="76">
        <v>109125.48999999999</v>
      </c>
      <c r="L5" s="74">
        <f>70866.51+438+4465.22</f>
        <v>75769.73</v>
      </c>
      <c r="M5" s="76">
        <v>4357532.46</v>
      </c>
      <c r="N5" s="76">
        <v>34546.560000000172</v>
      </c>
      <c r="O5" s="76">
        <f t="shared" si="0"/>
        <v>8388202.3800000008</v>
      </c>
    </row>
    <row r="6" spans="2:15" s="124" customFormat="1">
      <c r="B6" s="122"/>
      <c r="C6" s="123">
        <f>SUM(C3:C5)</f>
        <v>20379052.020000003</v>
      </c>
      <c r="D6" s="123">
        <f t="shared" ref="D6:O6" si="1">SUM(D3:D5)</f>
        <v>3689769.94</v>
      </c>
      <c r="E6" s="123">
        <f t="shared" si="1"/>
        <v>9162684.6199999992</v>
      </c>
      <c r="F6" s="123">
        <f t="shared" si="1"/>
        <v>11190143.540000001</v>
      </c>
      <c r="G6" s="123">
        <f t="shared" si="1"/>
        <v>13905173.460000001</v>
      </c>
      <c r="H6" s="123">
        <f t="shared" si="1"/>
        <v>13104557.949999999</v>
      </c>
      <c r="I6" s="123">
        <f t="shared" si="1"/>
        <v>13934023.680000002</v>
      </c>
      <c r="J6" s="123">
        <f t="shared" si="1"/>
        <v>14193484.43</v>
      </c>
      <c r="K6" s="123">
        <f t="shared" si="1"/>
        <v>20568690.739999998</v>
      </c>
      <c r="L6" s="123">
        <f t="shared" si="1"/>
        <v>5370910.1000000006</v>
      </c>
      <c r="M6" s="123">
        <f t="shared" si="1"/>
        <v>27673083.319999997</v>
      </c>
      <c r="N6" s="123">
        <f t="shared" si="1"/>
        <v>4121804.48</v>
      </c>
      <c r="O6" s="123">
        <f t="shared" si="1"/>
        <v>157293378.28</v>
      </c>
    </row>
    <row r="7" spans="2:15" s="67" customFormat="1">
      <c r="B7" s="125"/>
      <c r="C7" s="126"/>
      <c r="D7" s="15"/>
      <c r="E7" s="15"/>
      <c r="O7" s="68"/>
    </row>
    <row r="8" spans="2:15">
      <c r="B8" s="69" t="s">
        <v>157</v>
      </c>
      <c r="C8" s="113" t="s">
        <v>141</v>
      </c>
      <c r="D8" s="113" t="s">
        <v>142</v>
      </c>
      <c r="E8" s="113" t="s">
        <v>143</v>
      </c>
      <c r="F8" s="113" t="s">
        <v>144</v>
      </c>
      <c r="G8" s="113" t="s">
        <v>145</v>
      </c>
      <c r="H8" s="113" t="s">
        <v>146</v>
      </c>
      <c r="I8" s="113" t="s">
        <v>147</v>
      </c>
      <c r="J8" s="113" t="s">
        <v>148</v>
      </c>
      <c r="K8" s="113" t="s">
        <v>149</v>
      </c>
      <c r="L8" s="113" t="s">
        <v>150</v>
      </c>
      <c r="M8" s="113" t="s">
        <v>151</v>
      </c>
      <c r="N8" s="113" t="s">
        <v>152</v>
      </c>
      <c r="O8" s="115" t="s">
        <v>153</v>
      </c>
    </row>
    <row r="9" spans="2:15">
      <c r="B9" s="65" t="s">
        <v>158</v>
      </c>
      <c r="C9" s="5">
        <v>2770532.75</v>
      </c>
      <c r="D9" s="5">
        <v>2777649.32</v>
      </c>
      <c r="E9" s="5">
        <v>2988954.45</v>
      </c>
      <c r="F9" s="127">
        <v>2902293.92</v>
      </c>
      <c r="G9" s="118">
        <v>2856791.12</v>
      </c>
      <c r="H9" s="118">
        <v>3351011.47</v>
      </c>
      <c r="I9" s="5">
        <v>3417102.85</v>
      </c>
      <c r="J9" s="76">
        <v>2891960.07</v>
      </c>
      <c r="K9" s="5">
        <v>3130172.09</v>
      </c>
      <c r="L9" s="76">
        <v>2913301.45</v>
      </c>
      <c r="M9" s="5">
        <v>4699653.080000001</v>
      </c>
      <c r="N9" s="5">
        <v>4158124.16</v>
      </c>
      <c r="O9" s="76">
        <f t="shared" si="0"/>
        <v>38857546.730000004</v>
      </c>
    </row>
    <row r="10" spans="2:15">
      <c r="B10" s="65" t="s">
        <v>159</v>
      </c>
      <c r="C10" s="5">
        <v>972889.56</v>
      </c>
      <c r="D10" s="5">
        <v>3034334.72</v>
      </c>
      <c r="E10" s="5">
        <v>3160366.68</v>
      </c>
      <c r="F10" s="127">
        <v>1899355.65</v>
      </c>
      <c r="G10" s="118">
        <v>4638625.75</v>
      </c>
      <c r="H10" s="118">
        <v>1734355.64</v>
      </c>
      <c r="I10" s="5">
        <v>3138486.43</v>
      </c>
      <c r="J10" s="76">
        <v>2152298.31</v>
      </c>
      <c r="K10" s="5">
        <v>2216408.2599999998</v>
      </c>
      <c r="L10" s="76">
        <v>1789897.12</v>
      </c>
      <c r="M10" s="5">
        <v>2996112.8699999987</v>
      </c>
      <c r="N10" s="5">
        <v>1304768.97</v>
      </c>
      <c r="O10" s="76">
        <f t="shared" si="0"/>
        <v>29037899.959999997</v>
      </c>
    </row>
    <row r="11" spans="2:15">
      <c r="B11" s="65" t="s">
        <v>160</v>
      </c>
      <c r="C11" s="5">
        <v>240506.58</v>
      </c>
      <c r="D11" s="5">
        <v>209070.63</v>
      </c>
      <c r="E11" s="5">
        <v>228482.69</v>
      </c>
      <c r="F11" s="127">
        <v>344371.79</v>
      </c>
      <c r="G11" s="118">
        <v>241193.91</v>
      </c>
      <c r="H11" s="118">
        <v>445391.1</v>
      </c>
      <c r="I11" s="5">
        <v>306274.95</v>
      </c>
      <c r="J11" s="76">
        <v>330277.39</v>
      </c>
      <c r="K11" s="5">
        <v>260171.94</v>
      </c>
      <c r="L11" s="76">
        <v>1391591.57</v>
      </c>
      <c r="M11" s="5">
        <v>275092.43000000058</v>
      </c>
      <c r="N11" s="5">
        <v>174993.17</v>
      </c>
      <c r="O11" s="76">
        <f t="shared" si="0"/>
        <v>4447418.1500000004</v>
      </c>
    </row>
    <row r="12" spans="2:15">
      <c r="B12" s="65" t="s">
        <v>156</v>
      </c>
      <c r="C12" s="5">
        <f>941586.96+118685.53+1080.58+52516.57+1045+5219.36+2034825.03+89954.81</f>
        <v>3244913.8400000003</v>
      </c>
      <c r="D12" s="5">
        <f>1835302.39+1220859.59+12280.58+32510.27+1045+7565+12944.36+1542537.04+187313.62</f>
        <v>4852357.8500000006</v>
      </c>
      <c r="E12" s="5">
        <f>1900037.37+236977.38+2239.56+66553.61+4050+1045+61543.3+1698660.74+62913.84</f>
        <v>4034020.8</v>
      </c>
      <c r="F12" s="128">
        <f>1284199.38+130739.94+63324.03+4500+1045+18696.65+1676096.17+39546.28</f>
        <v>3218147.4499999997</v>
      </c>
      <c r="G12" s="118">
        <f>1917889.76+135747.63+3884.19+962.52+151233.36+4050+1155+33187.66+1750452.25+705325.85</f>
        <v>4703888.22</v>
      </c>
      <c r="H12" s="118">
        <f>2516248.67+125154.68+4050+137307.18+1100+58399.09+1937752.74+85868.25</f>
        <v>4865880.6100000003</v>
      </c>
      <c r="I12" s="5">
        <v>4599324.5599999996</v>
      </c>
      <c r="J12" s="129">
        <v>4507962.3600000003</v>
      </c>
      <c r="K12" s="5">
        <v>4873278.09</v>
      </c>
      <c r="L12" s="129">
        <f>2487718.98+131866.4+2565.7+116080.74+13710.81+764796.53+61878.77</f>
        <v>3578617.93</v>
      </c>
      <c r="M12" s="5">
        <v>5602313.9300000025</v>
      </c>
      <c r="N12" s="5">
        <v>9585996.6900000013</v>
      </c>
      <c r="O12" s="76">
        <f t="shared" si="0"/>
        <v>57666702.329999998</v>
      </c>
    </row>
    <row r="13" spans="2:15" s="124" customFormat="1">
      <c r="B13" s="122"/>
      <c r="C13" s="123">
        <f>SUM(C9:C12)</f>
        <v>7228842.7300000004</v>
      </c>
      <c r="D13" s="123">
        <f t="shared" ref="D13:O13" si="2">SUM(D9:D12)</f>
        <v>10873412.52</v>
      </c>
      <c r="E13" s="123">
        <f t="shared" si="2"/>
        <v>10411824.620000001</v>
      </c>
      <c r="F13" s="123">
        <f t="shared" si="2"/>
        <v>8364168.8100000005</v>
      </c>
      <c r="G13" s="123">
        <f t="shared" si="2"/>
        <v>12440499</v>
      </c>
      <c r="H13" s="123">
        <f t="shared" si="2"/>
        <v>10396638.82</v>
      </c>
      <c r="I13" s="123">
        <f t="shared" si="2"/>
        <v>11461188.789999999</v>
      </c>
      <c r="J13" s="123">
        <f t="shared" si="2"/>
        <v>9882498.129999999</v>
      </c>
      <c r="K13" s="123">
        <f t="shared" si="2"/>
        <v>10480030.379999999</v>
      </c>
      <c r="L13" s="123">
        <f t="shared" si="2"/>
        <v>9673408.0700000003</v>
      </c>
      <c r="M13" s="123">
        <f t="shared" si="2"/>
        <v>13573172.310000002</v>
      </c>
      <c r="N13" s="123">
        <f t="shared" si="2"/>
        <v>15223882.990000002</v>
      </c>
      <c r="O13" s="123">
        <f t="shared" si="2"/>
        <v>130009567.17</v>
      </c>
    </row>
    <row r="14" spans="2:15">
      <c r="G14" s="117"/>
      <c r="N14" s="130"/>
    </row>
    <row r="15" spans="2:15">
      <c r="G15" s="130"/>
      <c r="K15" s="131"/>
      <c r="L15" s="131"/>
    </row>
    <row r="28" spans="3:3">
      <c r="C28" s="131"/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>
  <dimension ref="A1:D161"/>
  <sheetViews>
    <sheetView showGridLines="0" view="pageBreakPreview" zoomScale="70" zoomScaleNormal="85" zoomScaleSheetLayoutView="70" workbookViewId="0"/>
  </sheetViews>
  <sheetFormatPr defaultColWidth="41.7109375" defaultRowHeight="15"/>
  <cols>
    <col min="1" max="1" width="108" style="1" customWidth="1"/>
    <col min="2" max="2" width="43.42578125" style="1" customWidth="1"/>
    <col min="3" max="3" width="70.7109375" style="1" customWidth="1"/>
    <col min="4" max="4" width="41.7109375" style="2" customWidth="1"/>
    <col min="5" max="16384" width="41.7109375" style="1"/>
  </cols>
  <sheetData>
    <row r="1" spans="1:4" ht="81.75" customHeight="1"/>
    <row r="2" spans="1:4">
      <c r="A2" s="141" t="s">
        <v>0</v>
      </c>
      <c r="B2" s="141"/>
      <c r="C2" s="2"/>
      <c r="D2" s="1"/>
    </row>
    <row r="3" spans="1:4">
      <c r="A3" s="141"/>
      <c r="B3" s="141"/>
      <c r="C3" s="2"/>
      <c r="D3" s="1"/>
    </row>
    <row r="4" spans="1:4">
      <c r="A4" s="141"/>
      <c r="B4" s="141"/>
      <c r="C4" s="2"/>
      <c r="D4" s="1"/>
    </row>
    <row r="5" spans="1:4">
      <c r="A5" s="141"/>
      <c r="B5" s="141"/>
      <c r="C5" s="2"/>
      <c r="D5" s="1"/>
    </row>
    <row r="6" spans="1:4">
      <c r="A6" s="141"/>
      <c r="B6" s="141"/>
      <c r="C6" s="2"/>
      <c r="D6" s="1"/>
    </row>
    <row r="7" spans="1:4">
      <c r="A7" s="141"/>
      <c r="B7" s="141"/>
      <c r="C7" s="8"/>
      <c r="D7" s="1"/>
    </row>
    <row r="8" spans="1:4" ht="23.25" customHeight="1">
      <c r="A8" s="142" t="s">
        <v>54</v>
      </c>
      <c r="B8" s="142"/>
      <c r="C8" s="8"/>
      <c r="D8" s="1"/>
    </row>
    <row r="9" spans="1:4" ht="23.25" customHeight="1">
      <c r="A9" s="142"/>
      <c r="B9" s="142"/>
      <c r="C9" s="8"/>
      <c r="D9" s="1"/>
    </row>
    <row r="10" spans="1:4">
      <c r="A10" s="143" t="s">
        <v>43</v>
      </c>
      <c r="B10" s="144"/>
      <c r="C10" s="2"/>
      <c r="D10" s="1"/>
    </row>
    <row r="11" spans="1:4">
      <c r="A11" s="27" t="s">
        <v>44</v>
      </c>
      <c r="B11" s="51"/>
      <c r="C11" s="2"/>
      <c r="D11" s="1"/>
    </row>
    <row r="12" spans="1:4">
      <c r="A12" s="145" t="s">
        <v>39</v>
      </c>
      <c r="B12" s="146"/>
      <c r="C12" s="9"/>
      <c r="D12" s="1"/>
    </row>
    <row r="13" spans="1:4">
      <c r="A13" s="52" t="s">
        <v>44</v>
      </c>
      <c r="B13" s="51"/>
      <c r="C13" s="2"/>
      <c r="D13" s="1"/>
    </row>
    <row r="14" spans="1:4">
      <c r="A14" s="145" t="s">
        <v>40</v>
      </c>
      <c r="B14" s="146"/>
      <c r="C14" s="7"/>
      <c r="D14" s="1"/>
    </row>
    <row r="15" spans="1:4">
      <c r="A15" s="52" t="s">
        <v>55</v>
      </c>
      <c r="B15" s="51"/>
      <c r="C15" s="2"/>
      <c r="D15" s="1"/>
    </row>
    <row r="16" spans="1:4">
      <c r="A16" s="53" t="s">
        <v>41</v>
      </c>
      <c r="B16" s="53"/>
      <c r="C16" s="9"/>
      <c r="D16" s="1"/>
    </row>
    <row r="17" spans="1:4">
      <c r="A17" s="145" t="s">
        <v>42</v>
      </c>
      <c r="B17" s="146"/>
      <c r="C17" s="7"/>
      <c r="D17" s="1"/>
    </row>
    <row r="18" spans="1:4">
      <c r="A18" s="52"/>
      <c r="B18" s="51"/>
      <c r="C18" s="7"/>
      <c r="D18" s="1"/>
    </row>
    <row r="19" spans="1:4" s="3" customFormat="1">
      <c r="A19" s="54" t="s">
        <v>96</v>
      </c>
      <c r="B19" s="94">
        <v>13128561.76</v>
      </c>
      <c r="C19" s="10"/>
    </row>
    <row r="20" spans="1:4" s="3" customFormat="1">
      <c r="A20" s="54" t="s">
        <v>95</v>
      </c>
      <c r="B20" s="94">
        <v>0</v>
      </c>
      <c r="C20" s="10"/>
    </row>
    <row r="21" spans="1:4" s="3" customFormat="1">
      <c r="A21" s="16"/>
      <c r="B21" s="17"/>
      <c r="C21" s="10"/>
    </row>
    <row r="22" spans="1:4" ht="26.25">
      <c r="A22" s="132" t="s">
        <v>36</v>
      </c>
      <c r="B22" s="133"/>
      <c r="C22" s="9"/>
      <c r="D22" s="1"/>
    </row>
    <row r="23" spans="1:4">
      <c r="A23" s="36" t="s">
        <v>112</v>
      </c>
      <c r="B23" s="55" t="s">
        <v>57</v>
      </c>
      <c r="C23" s="9"/>
      <c r="D23" s="1"/>
    </row>
    <row r="24" spans="1:4">
      <c r="A24" s="23" t="s">
        <v>6</v>
      </c>
      <c r="B24" s="35"/>
      <c r="C24" s="12"/>
      <c r="D24" s="1"/>
    </row>
    <row r="25" spans="1:4">
      <c r="A25" s="57" t="s">
        <v>2</v>
      </c>
      <c r="B25" s="58">
        <f>SUM(B26)</f>
        <v>1179.3599999999999</v>
      </c>
      <c r="C25" s="13"/>
      <c r="D25" s="1"/>
    </row>
    <row r="26" spans="1:4">
      <c r="A26" s="56" t="s">
        <v>56</v>
      </c>
      <c r="B26" s="60">
        <v>1179.3599999999999</v>
      </c>
      <c r="C26" s="13"/>
      <c r="D26" s="1"/>
    </row>
    <row r="27" spans="1:4">
      <c r="A27" s="57" t="s">
        <v>161</v>
      </c>
      <c r="B27" s="58">
        <f>SUM(B28:B33)</f>
        <v>12835285.629999999</v>
      </c>
      <c r="C27" s="13"/>
      <c r="D27" s="1"/>
    </row>
    <row r="28" spans="1:4">
      <c r="A28" s="56" t="s">
        <v>45</v>
      </c>
      <c r="B28" s="59">
        <v>10141658.76</v>
      </c>
      <c r="C28" s="13"/>
      <c r="D28" s="1"/>
    </row>
    <row r="29" spans="1:4">
      <c r="A29" s="56" t="s">
        <v>73</v>
      </c>
      <c r="B29" s="60">
        <v>1114590.83</v>
      </c>
      <c r="C29" s="13"/>
      <c r="D29" s="1"/>
    </row>
    <row r="30" spans="1:4">
      <c r="A30" s="56" t="s">
        <v>72</v>
      </c>
      <c r="B30" s="60">
        <v>27036.61</v>
      </c>
      <c r="C30" s="13"/>
      <c r="D30" s="1"/>
    </row>
    <row r="31" spans="1:4">
      <c r="A31" s="56" t="s">
        <v>74</v>
      </c>
      <c r="B31" s="62">
        <v>1551955.53</v>
      </c>
      <c r="C31" s="13"/>
      <c r="D31" s="1"/>
    </row>
    <row r="32" spans="1:4">
      <c r="A32" s="56" t="s">
        <v>107</v>
      </c>
      <c r="B32" s="60">
        <v>47.8</v>
      </c>
      <c r="C32" s="13"/>
      <c r="D32" s="1"/>
    </row>
    <row r="33" spans="1:4">
      <c r="A33" s="56" t="s">
        <v>111</v>
      </c>
      <c r="B33" s="60">
        <v>-3.9</v>
      </c>
      <c r="C33" s="13"/>
      <c r="D33" s="1"/>
    </row>
    <row r="34" spans="1:4">
      <c r="A34" s="57" t="s">
        <v>162</v>
      </c>
      <c r="B34" s="58">
        <f>SUM(B35:B36)</f>
        <v>18089105.550000001</v>
      </c>
      <c r="C34" s="13"/>
      <c r="D34" s="1"/>
    </row>
    <row r="35" spans="1:4">
      <c r="A35" s="56" t="s">
        <v>58</v>
      </c>
      <c r="B35" s="61">
        <v>16482464.9</v>
      </c>
      <c r="C35" s="13"/>
      <c r="D35" s="1"/>
    </row>
    <row r="36" spans="1:4">
      <c r="A36" s="56" t="s">
        <v>71</v>
      </c>
      <c r="B36" s="60">
        <v>1606640.65</v>
      </c>
      <c r="C36" s="13"/>
      <c r="D36" s="1"/>
    </row>
    <row r="37" spans="1:4">
      <c r="A37" s="25" t="s">
        <v>4</v>
      </c>
      <c r="B37" s="42">
        <f>SUM(B25,B27,B34)</f>
        <v>30925570.539999999</v>
      </c>
      <c r="C37" s="13"/>
      <c r="D37" s="1"/>
    </row>
    <row r="38" spans="1:4">
      <c r="A38" s="26"/>
      <c r="B38" s="24"/>
      <c r="C38" s="13"/>
      <c r="D38" s="1"/>
    </row>
    <row r="39" spans="1:4">
      <c r="A39" s="23" t="s">
        <v>5</v>
      </c>
      <c r="B39" s="23"/>
      <c r="C39" s="11"/>
      <c r="D39" s="1"/>
    </row>
    <row r="40" spans="1:4" s="79" customFormat="1">
      <c r="A40" s="77" t="s">
        <v>60</v>
      </c>
      <c r="B40" s="44">
        <f>SUM(B41)</f>
        <v>3197222.07</v>
      </c>
      <c r="C40" s="78"/>
    </row>
    <row r="41" spans="1:4">
      <c r="A41" s="56" t="s">
        <v>59</v>
      </c>
      <c r="B41" s="107">
        <v>3197222.07</v>
      </c>
      <c r="C41" s="13"/>
      <c r="D41" s="1"/>
    </row>
    <row r="42" spans="1:4" s="80" customFormat="1">
      <c r="A42" s="77" t="s">
        <v>62</v>
      </c>
      <c r="B42" s="44">
        <v>0</v>
      </c>
      <c r="C42" s="68"/>
    </row>
    <row r="43" spans="1:4" s="80" customFormat="1">
      <c r="A43" s="83" t="s">
        <v>63</v>
      </c>
      <c r="B43" s="44">
        <f>SUM(B44:B45)</f>
        <v>3052.8500000000004</v>
      </c>
      <c r="C43" s="68"/>
    </row>
    <row r="44" spans="1:4" s="80" customFormat="1">
      <c r="A44" s="56" t="s">
        <v>129</v>
      </c>
      <c r="B44" s="107">
        <v>1254.1300000000001</v>
      </c>
      <c r="C44" s="68"/>
    </row>
    <row r="45" spans="1:4">
      <c r="A45" s="56" t="s">
        <v>130</v>
      </c>
      <c r="B45" s="107">
        <v>1798.72</v>
      </c>
      <c r="C45" s="13"/>
      <c r="D45" s="80"/>
    </row>
    <row r="46" spans="1:4" s="85" customFormat="1">
      <c r="A46" s="83" t="s">
        <v>64</v>
      </c>
      <c r="B46" s="84">
        <f>SUM(B47:B48)</f>
        <v>13422.85</v>
      </c>
      <c r="C46" s="78"/>
    </row>
    <row r="47" spans="1:4" s="67" customFormat="1">
      <c r="A47" s="56" t="s">
        <v>97</v>
      </c>
      <c r="B47" s="107">
        <v>11560.76</v>
      </c>
      <c r="C47" s="68"/>
    </row>
    <row r="48" spans="1:4">
      <c r="A48" s="56" t="s">
        <v>131</v>
      </c>
      <c r="B48" s="107">
        <v>1862.09</v>
      </c>
      <c r="C48" s="13"/>
      <c r="D48" s="80"/>
    </row>
    <row r="49" spans="1:3" s="67" customFormat="1">
      <c r="A49" s="83" t="s">
        <v>67</v>
      </c>
      <c r="B49" s="44">
        <f>SUM(B50:B53)</f>
        <v>476072.17000000004</v>
      </c>
      <c r="C49" s="68"/>
    </row>
    <row r="50" spans="1:3" s="67" customFormat="1">
      <c r="A50" s="82" t="s">
        <v>66</v>
      </c>
      <c r="B50" s="108">
        <v>118389.89</v>
      </c>
      <c r="C50" s="68"/>
    </row>
    <row r="51" spans="1:3" s="67" customFormat="1">
      <c r="A51" s="81" t="s">
        <v>68</v>
      </c>
      <c r="B51" s="89">
        <v>352837.13</v>
      </c>
      <c r="C51" s="68"/>
    </row>
    <row r="52" spans="1:3" s="67" customFormat="1">
      <c r="A52" s="82" t="s">
        <v>70</v>
      </c>
      <c r="B52" s="89">
        <v>4845.1499999999996</v>
      </c>
      <c r="C52" s="68"/>
    </row>
    <row r="53" spans="1:3" s="67" customFormat="1">
      <c r="A53" s="82" t="s">
        <v>69</v>
      </c>
      <c r="B53" s="89">
        <v>0</v>
      </c>
      <c r="C53" s="68"/>
    </row>
    <row r="54" spans="1:3" s="67" customFormat="1">
      <c r="A54" s="28" t="s">
        <v>7</v>
      </c>
      <c r="B54" s="43">
        <f>SUM(B40,B42,B43,B46,B49)</f>
        <v>3689769.94</v>
      </c>
      <c r="C54" s="15"/>
    </row>
    <row r="55" spans="1:3" s="67" customFormat="1">
      <c r="A55" s="29"/>
      <c r="B55" s="5"/>
      <c r="C55" s="15"/>
    </row>
    <row r="56" spans="1:3" s="67" customFormat="1">
      <c r="A56" s="30" t="s">
        <v>8</v>
      </c>
      <c r="B56" s="18"/>
      <c r="C56" s="15"/>
    </row>
    <row r="57" spans="1:3" s="80" customFormat="1">
      <c r="A57" s="77" t="s">
        <v>75</v>
      </c>
      <c r="B57" s="44">
        <f>SUM(B58:B61)</f>
        <v>9530862.9499999993</v>
      </c>
      <c r="C57" s="15"/>
    </row>
    <row r="58" spans="1:3" s="67" customFormat="1">
      <c r="A58" s="56" t="s">
        <v>76</v>
      </c>
      <c r="B58" s="100">
        <v>32510.27</v>
      </c>
      <c r="C58" s="15"/>
    </row>
    <row r="59" spans="1:3" s="67" customFormat="1">
      <c r="A59" s="56" t="s">
        <v>78</v>
      </c>
      <c r="B59" s="100">
        <v>9064944.7699999996</v>
      </c>
      <c r="C59" s="15"/>
    </row>
    <row r="60" spans="1:3" s="67" customFormat="1">
      <c r="A60" s="56" t="s">
        <v>99</v>
      </c>
      <c r="B60" s="100">
        <v>13407.93</v>
      </c>
      <c r="C60" s="15"/>
    </row>
    <row r="61" spans="1:3" s="67" customFormat="1">
      <c r="A61" s="56" t="s">
        <v>98</v>
      </c>
      <c r="B61" s="100">
        <v>419999.98</v>
      </c>
      <c r="C61" s="15"/>
    </row>
    <row r="62" spans="1:3" s="67" customFormat="1">
      <c r="A62" s="28" t="s">
        <v>77</v>
      </c>
      <c r="B62" s="44">
        <f>SUM(B57)</f>
        <v>9530862.9499999993</v>
      </c>
      <c r="C62" s="15"/>
    </row>
    <row r="63" spans="1:3" s="39" customFormat="1">
      <c r="A63" s="27"/>
      <c r="B63" s="37"/>
      <c r="C63" s="38"/>
    </row>
    <row r="64" spans="1:3" s="67" customFormat="1">
      <c r="A64" s="31" t="s">
        <v>9</v>
      </c>
      <c r="B64" s="32"/>
      <c r="C64" s="6"/>
    </row>
    <row r="65" spans="1:3" s="88" customFormat="1">
      <c r="A65" s="69" t="s">
        <v>80</v>
      </c>
      <c r="B65" s="86">
        <f>SUM(B66:B69)</f>
        <v>12436169.09</v>
      </c>
      <c r="C65" s="87"/>
    </row>
    <row r="66" spans="1:3" s="67" customFormat="1">
      <c r="A66" s="56" t="s">
        <v>81</v>
      </c>
      <c r="B66" s="100">
        <v>477070.85</v>
      </c>
      <c r="C66" s="6"/>
    </row>
    <row r="67" spans="1:3" s="67" customFormat="1">
      <c r="A67" s="56" t="s">
        <v>82</v>
      </c>
      <c r="B67" s="100">
        <v>11516966.98</v>
      </c>
      <c r="C67" s="6"/>
    </row>
    <row r="68" spans="1:3" s="67" customFormat="1">
      <c r="A68" s="56" t="s">
        <v>84</v>
      </c>
      <c r="B68" s="100">
        <v>232131.27</v>
      </c>
      <c r="C68" s="6"/>
    </row>
    <row r="69" spans="1:3" s="67" customFormat="1">
      <c r="A69" s="56" t="s">
        <v>114</v>
      </c>
      <c r="B69" s="100">
        <v>209999.99</v>
      </c>
      <c r="C69" s="6"/>
    </row>
    <row r="70" spans="1:3" s="67" customFormat="1">
      <c r="A70" s="30" t="s">
        <v>85</v>
      </c>
      <c r="B70" s="46">
        <f>B65</f>
        <v>12436169.09</v>
      </c>
      <c r="C70" s="6"/>
    </row>
    <row r="71" spans="1:3" s="39" customFormat="1">
      <c r="A71" s="27"/>
      <c r="B71" s="37"/>
      <c r="C71" s="38"/>
    </row>
    <row r="72" spans="1:3" s="67" customFormat="1">
      <c r="A72" s="30" t="s">
        <v>10</v>
      </c>
      <c r="B72" s="19"/>
      <c r="C72" s="6"/>
    </row>
    <row r="73" spans="1:3" s="67" customFormat="1">
      <c r="A73" s="30" t="s">
        <v>11</v>
      </c>
      <c r="B73" s="30"/>
      <c r="C73" s="11"/>
    </row>
    <row r="74" spans="1:3" s="67" customFormat="1">
      <c r="A74" s="69" t="s">
        <v>12</v>
      </c>
      <c r="B74" s="102">
        <v>2777649.32</v>
      </c>
      <c r="C74" s="68"/>
    </row>
    <row r="75" spans="1:3" s="67" customFormat="1">
      <c r="A75" s="29" t="s">
        <v>13</v>
      </c>
      <c r="B75" s="44">
        <v>3034334.72</v>
      </c>
      <c r="C75" s="68"/>
    </row>
    <row r="76" spans="1:3" s="67" customFormat="1">
      <c r="A76" s="29" t="s">
        <v>26</v>
      </c>
      <c r="B76" s="44">
        <v>1625302.4</v>
      </c>
      <c r="C76" s="68"/>
    </row>
    <row r="77" spans="1:3" s="67" customFormat="1">
      <c r="A77" s="69" t="s">
        <v>25</v>
      </c>
      <c r="B77" s="44">
        <v>26959.95</v>
      </c>
      <c r="C77" s="68"/>
    </row>
    <row r="78" spans="1:3" s="67" customFormat="1">
      <c r="A78" s="69" t="s">
        <v>27</v>
      </c>
      <c r="B78" s="44">
        <v>209070.63</v>
      </c>
      <c r="C78" s="68"/>
    </row>
    <row r="79" spans="1:3" s="67" customFormat="1">
      <c r="A79" s="69" t="s">
        <v>28</v>
      </c>
      <c r="B79" s="44">
        <f>SUM(B80:B81)</f>
        <v>1542537.04</v>
      </c>
      <c r="C79" s="68"/>
    </row>
    <row r="80" spans="1:3" s="67" customFormat="1">
      <c r="A80" s="65" t="s">
        <v>46</v>
      </c>
      <c r="B80" s="100">
        <v>1542537.04</v>
      </c>
      <c r="C80" s="68"/>
    </row>
    <row r="81" spans="1:3" s="67" customFormat="1">
      <c r="A81" s="65" t="s">
        <v>100</v>
      </c>
      <c r="B81" s="100">
        <v>0</v>
      </c>
      <c r="C81" s="68"/>
    </row>
    <row r="82" spans="1:3" s="67" customFormat="1" ht="30">
      <c r="A82" s="69" t="s">
        <v>29</v>
      </c>
      <c r="B82" s="44">
        <v>0</v>
      </c>
      <c r="C82" s="68"/>
    </row>
    <row r="83" spans="1:3" s="67" customFormat="1">
      <c r="A83" s="63" t="s">
        <v>30</v>
      </c>
      <c r="B83" s="44">
        <f>SUM(B84:B92)</f>
        <v>1479363.5700000003</v>
      </c>
      <c r="C83" s="68"/>
    </row>
    <row r="84" spans="1:3" s="67" customFormat="1">
      <c r="A84" s="75" t="s">
        <v>47</v>
      </c>
      <c r="B84" s="100">
        <v>1220859.5900000001</v>
      </c>
      <c r="C84" s="68"/>
    </row>
    <row r="85" spans="1:3" s="67" customFormat="1">
      <c r="A85" s="75" t="s">
        <v>48</v>
      </c>
      <c r="B85" s="100">
        <v>12280.58</v>
      </c>
      <c r="C85" s="68"/>
    </row>
    <row r="86" spans="1:3" s="67" customFormat="1">
      <c r="A86" s="75" t="s">
        <v>49</v>
      </c>
      <c r="B86" s="100">
        <v>0</v>
      </c>
      <c r="C86" s="68"/>
    </row>
    <row r="87" spans="1:3" s="67" customFormat="1">
      <c r="A87" s="75" t="s">
        <v>50</v>
      </c>
      <c r="B87" s="100">
        <v>32510.27</v>
      </c>
      <c r="C87" s="68"/>
    </row>
    <row r="88" spans="1:3" s="67" customFormat="1">
      <c r="A88" s="75" t="s">
        <v>51</v>
      </c>
      <c r="B88" s="100">
        <v>12944.36</v>
      </c>
      <c r="C88" s="68"/>
    </row>
    <row r="89" spans="1:3" s="67" customFormat="1">
      <c r="A89" s="75" t="s">
        <v>52</v>
      </c>
      <c r="B89" s="100">
        <v>187313.62</v>
      </c>
      <c r="C89" s="68"/>
    </row>
    <row r="90" spans="1:3" s="67" customFormat="1">
      <c r="A90" s="75" t="s">
        <v>53</v>
      </c>
      <c r="B90" s="100">
        <v>4845.1499999999996</v>
      </c>
      <c r="C90" s="68"/>
    </row>
    <row r="91" spans="1:3" s="67" customFormat="1">
      <c r="A91" s="75" t="s">
        <v>108</v>
      </c>
      <c r="B91" s="100">
        <v>1045</v>
      </c>
      <c r="C91" s="68"/>
    </row>
    <row r="92" spans="1:3" s="67" customFormat="1">
      <c r="A92" s="100" t="s">
        <v>115</v>
      </c>
      <c r="B92" s="100">
        <v>7565</v>
      </c>
      <c r="C92" s="68"/>
    </row>
    <row r="93" spans="1:3" s="67" customFormat="1">
      <c r="A93" s="27" t="s">
        <v>34</v>
      </c>
      <c r="B93" s="45">
        <f>SUM(B74,B75,B76,B77,B78,B79,B82,B83)</f>
        <v>10695217.629999999</v>
      </c>
      <c r="C93" s="68"/>
    </row>
    <row r="94" spans="1:3" s="67" customFormat="1">
      <c r="A94" s="27"/>
      <c r="B94" s="20"/>
      <c r="C94" s="68"/>
    </row>
    <row r="95" spans="1:3" s="67" customFormat="1">
      <c r="A95" s="30" t="s">
        <v>14</v>
      </c>
      <c r="B95" s="30"/>
      <c r="C95" s="15"/>
    </row>
    <row r="96" spans="1:3" s="67" customFormat="1">
      <c r="A96" s="75" t="s">
        <v>15</v>
      </c>
      <c r="B96" s="100">
        <v>209999.99</v>
      </c>
      <c r="C96" s="68"/>
    </row>
    <row r="97" spans="1:4" s="80" customFormat="1">
      <c r="A97" s="65" t="s">
        <v>16</v>
      </c>
      <c r="B97" s="100">
        <v>0</v>
      </c>
      <c r="C97" s="15"/>
    </row>
    <row r="98" spans="1:4" s="80" customFormat="1">
      <c r="A98" s="65" t="s">
        <v>17</v>
      </c>
      <c r="B98" s="100">
        <v>0</v>
      </c>
      <c r="C98" s="15"/>
    </row>
    <row r="99" spans="1:4" s="80" customFormat="1">
      <c r="A99" s="65" t="s">
        <v>32</v>
      </c>
      <c r="B99" s="100">
        <v>0</v>
      </c>
      <c r="C99" s="15"/>
    </row>
    <row r="100" spans="1:4" s="67" customFormat="1">
      <c r="A100" s="27" t="s">
        <v>38</v>
      </c>
      <c r="B100" s="43">
        <f>B96+B97+B98+B99</f>
        <v>209999.99</v>
      </c>
      <c r="C100" s="6"/>
    </row>
    <row r="101" spans="1:4" s="67" customFormat="1" ht="14.25" customHeight="1">
      <c r="A101" s="27" t="s">
        <v>37</v>
      </c>
      <c r="B101" s="43">
        <f>B93+B100</f>
        <v>10905217.619999999</v>
      </c>
      <c r="C101" s="6"/>
    </row>
    <row r="102" spans="1:4" s="67" customFormat="1">
      <c r="A102" s="27"/>
      <c r="B102" s="5"/>
      <c r="C102" s="6"/>
    </row>
    <row r="103" spans="1:4" s="67" customFormat="1">
      <c r="A103" s="31" t="s">
        <v>18</v>
      </c>
      <c r="B103" s="32"/>
      <c r="C103" s="6"/>
    </row>
    <row r="104" spans="1:4" s="67" customFormat="1">
      <c r="A104" s="65" t="s">
        <v>86</v>
      </c>
      <c r="B104" s="5">
        <v>0</v>
      </c>
      <c r="C104" s="15"/>
    </row>
    <row r="105" spans="1:4" s="67" customFormat="1">
      <c r="A105" s="33" t="s">
        <v>87</v>
      </c>
      <c r="B105" s="47">
        <f>B104</f>
        <v>0</v>
      </c>
      <c r="C105" s="2"/>
    </row>
    <row r="106" spans="1:4" s="41" customFormat="1">
      <c r="A106" s="134"/>
      <c r="B106" s="134"/>
      <c r="C106" s="40"/>
    </row>
    <row r="107" spans="1:4" s="67" customFormat="1">
      <c r="A107" s="23" t="s">
        <v>113</v>
      </c>
      <c r="B107" s="34"/>
      <c r="C107" s="13"/>
    </row>
    <row r="108" spans="1:4">
      <c r="A108" s="57" t="s">
        <v>19</v>
      </c>
      <c r="B108" s="58">
        <f>SUM(B109)</f>
        <v>2432.73</v>
      </c>
      <c r="C108" s="13"/>
      <c r="D108" s="1"/>
    </row>
    <row r="109" spans="1:4">
      <c r="A109" s="56" t="s">
        <v>88</v>
      </c>
      <c r="B109" s="99">
        <v>2432.73</v>
      </c>
      <c r="C109" s="13"/>
      <c r="D109" s="1"/>
    </row>
    <row r="110" spans="1:4">
      <c r="A110" s="57" t="s">
        <v>163</v>
      </c>
      <c r="B110" s="58">
        <f>SUM(B111:B116)</f>
        <v>3363139.5100000002</v>
      </c>
      <c r="C110" s="13"/>
      <c r="D110" s="1"/>
    </row>
    <row r="111" spans="1:4">
      <c r="A111" s="56" t="s">
        <v>89</v>
      </c>
      <c r="B111" s="59">
        <v>1041.6600000001499</v>
      </c>
      <c r="C111" s="13"/>
      <c r="D111" s="1"/>
    </row>
    <row r="112" spans="1:4">
      <c r="A112" s="56" t="s">
        <v>90</v>
      </c>
      <c r="B112" s="60">
        <v>1560404.34</v>
      </c>
      <c r="C112" s="13"/>
      <c r="D112" s="1"/>
    </row>
    <row r="113" spans="1:4">
      <c r="A113" s="56" t="s">
        <v>91</v>
      </c>
      <c r="B113" s="60">
        <v>29215.98</v>
      </c>
      <c r="C113" s="13"/>
      <c r="D113" s="1"/>
    </row>
    <row r="114" spans="1:4">
      <c r="A114" s="56" t="s">
        <v>92</v>
      </c>
      <c r="B114" s="62">
        <v>0</v>
      </c>
      <c r="C114" s="13"/>
      <c r="D114" s="1"/>
    </row>
    <row r="115" spans="1:4">
      <c r="A115" s="56" t="s">
        <v>109</v>
      </c>
      <c r="B115" s="60">
        <v>1772477.59</v>
      </c>
      <c r="C115" s="13"/>
      <c r="D115" s="1"/>
    </row>
    <row r="116" spans="1:4">
      <c r="A116" s="56" t="s">
        <v>110</v>
      </c>
      <c r="B116" s="60">
        <v>-5.99999999161809E-2</v>
      </c>
      <c r="C116" s="13"/>
      <c r="D116" s="1"/>
    </row>
    <row r="117" spans="1:4">
      <c r="A117" s="57" t="s">
        <v>164</v>
      </c>
      <c r="B117" s="58">
        <f>SUM(B118:B119)</f>
        <v>20344550.620000001</v>
      </c>
      <c r="C117" s="13"/>
      <c r="D117" s="1"/>
    </row>
    <row r="118" spans="1:4">
      <c r="A118" s="56" t="s">
        <v>93</v>
      </c>
      <c r="B118" s="61">
        <v>18946047.870000001</v>
      </c>
      <c r="C118" s="13"/>
      <c r="D118" s="1"/>
    </row>
    <row r="119" spans="1:4">
      <c r="A119" s="56" t="s">
        <v>94</v>
      </c>
      <c r="B119" s="60">
        <v>1398502.75</v>
      </c>
      <c r="C119" s="13"/>
      <c r="D119" s="1"/>
    </row>
    <row r="120" spans="1:4">
      <c r="A120" s="25" t="s">
        <v>165</v>
      </c>
      <c r="B120" s="42">
        <f>SUM(B108,B110,B117)</f>
        <v>23710122.859999999</v>
      </c>
      <c r="C120" s="13"/>
      <c r="D120" s="1"/>
    </row>
    <row r="121" spans="1:4" s="80" customFormat="1">
      <c r="A121" s="83" t="s">
        <v>35</v>
      </c>
      <c r="B121" s="58">
        <f>(B37+B54)-(B101+B105)</f>
        <v>23710122.859999999</v>
      </c>
      <c r="C121" s="13"/>
    </row>
    <row r="122" spans="1:4" s="67" customFormat="1">
      <c r="A122" s="21" t="s">
        <v>3</v>
      </c>
      <c r="B122" s="22"/>
      <c r="C122" s="7"/>
      <c r="D122" s="2"/>
    </row>
    <row r="123" spans="1:4" s="67" customFormat="1">
      <c r="A123" s="48" t="s">
        <v>23</v>
      </c>
      <c r="B123" s="49"/>
      <c r="C123" s="7"/>
      <c r="D123" s="2"/>
    </row>
    <row r="124" spans="1:4" s="88" customFormat="1">
      <c r="A124" s="95" t="s">
        <v>21</v>
      </c>
      <c r="B124" s="58">
        <v>3060858.36</v>
      </c>
      <c r="C124" s="96"/>
      <c r="D124" s="97"/>
    </row>
    <row r="125" spans="1:4" s="88" customFormat="1">
      <c r="A125" s="95" t="s">
        <v>22</v>
      </c>
      <c r="B125" s="58">
        <v>0</v>
      </c>
      <c r="C125" s="96"/>
      <c r="D125" s="97"/>
    </row>
    <row r="126" spans="1:4" s="88" customFormat="1">
      <c r="A126" s="95" t="s">
        <v>31</v>
      </c>
      <c r="B126" s="58">
        <v>0</v>
      </c>
      <c r="C126" s="96"/>
      <c r="D126" s="97"/>
    </row>
    <row r="127" spans="1:4" s="67" customFormat="1">
      <c r="A127" s="48" t="s">
        <v>24</v>
      </c>
      <c r="B127" s="50">
        <f>B124+B125+B126</f>
        <v>3060858.36</v>
      </c>
      <c r="C127" s="1"/>
      <c r="D127" s="2"/>
    </row>
    <row r="128" spans="1:4" s="67" customFormat="1">
      <c r="A128" s="135" t="s">
        <v>20</v>
      </c>
      <c r="B128" s="136"/>
      <c r="C128" s="1"/>
      <c r="D128" s="2"/>
    </row>
    <row r="129" spans="1:4" s="67" customFormat="1">
      <c r="A129" s="137"/>
      <c r="B129" s="138"/>
      <c r="C129" s="1"/>
      <c r="D129" s="2"/>
    </row>
    <row r="130" spans="1:4" s="67" customFormat="1">
      <c r="A130" s="139"/>
      <c r="B130" s="140"/>
      <c r="C130" s="1"/>
      <c r="D130" s="2"/>
    </row>
    <row r="131" spans="1:4" s="80" customFormat="1">
      <c r="A131" s="92"/>
      <c r="B131" s="92"/>
      <c r="C131" s="93"/>
      <c r="D131" s="91"/>
    </row>
    <row r="132" spans="1:4" s="80" customFormat="1">
      <c r="A132" s="92"/>
      <c r="B132" s="92"/>
      <c r="C132" s="93"/>
      <c r="D132" s="91"/>
    </row>
    <row r="133" spans="1:4" s="80" customFormat="1">
      <c r="A133" s="92"/>
      <c r="B133" s="92"/>
      <c r="C133" s="93"/>
      <c r="D133" s="91"/>
    </row>
    <row r="134" spans="1:4">
      <c r="A134" s="67" t="s">
        <v>33</v>
      </c>
      <c r="B134" s="67"/>
    </row>
    <row r="135" spans="1:4">
      <c r="A135" s="67"/>
      <c r="B135" s="67"/>
    </row>
    <row r="136" spans="1:4">
      <c r="A136" s="67" t="s">
        <v>1</v>
      </c>
      <c r="B136" s="67"/>
    </row>
    <row r="137" spans="1:4" s="67" customFormat="1">
      <c r="A137" s="1"/>
      <c r="B137" s="1"/>
      <c r="C137" s="1"/>
      <c r="D137" s="2"/>
    </row>
    <row r="140" spans="1:4">
      <c r="C140" s="106"/>
      <c r="D140" s="1"/>
    </row>
    <row r="161" spans="1:4">
      <c r="A161" s="106"/>
      <c r="D161" s="1"/>
    </row>
  </sheetData>
  <mergeCells count="9">
    <mergeCell ref="A22:B22"/>
    <mergeCell ref="A106:B106"/>
    <mergeCell ref="A128:B130"/>
    <mergeCell ref="A2:B7"/>
    <mergeCell ref="A8:B9"/>
    <mergeCell ref="A10:B10"/>
    <mergeCell ref="A12:B12"/>
    <mergeCell ref="A14:B14"/>
    <mergeCell ref="A17:B17"/>
  </mergeCells>
  <pageMargins left="0.51181102362204722" right="0.51181102362204722" top="0.78740157480314965" bottom="0.78740157480314965" header="0.31496062992125984" footer="0.31496062992125984"/>
  <pageSetup paperSize="9" scale="60" orientation="portrait" r:id="rId1"/>
  <colBreaks count="1" manualBreakCount="1">
    <brk id="2" max="113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D163"/>
  <sheetViews>
    <sheetView showGridLines="0" view="pageBreakPreview" zoomScale="70" zoomScaleNormal="85" zoomScaleSheetLayoutView="70" workbookViewId="0"/>
  </sheetViews>
  <sheetFormatPr defaultColWidth="41.7109375" defaultRowHeight="15"/>
  <cols>
    <col min="1" max="1" width="108" style="1" customWidth="1"/>
    <col min="2" max="2" width="43.42578125" style="1" customWidth="1"/>
    <col min="3" max="3" width="70.7109375" style="1" customWidth="1"/>
    <col min="4" max="4" width="41.7109375" style="2" customWidth="1"/>
    <col min="5" max="16384" width="41.7109375" style="1"/>
  </cols>
  <sheetData>
    <row r="1" spans="1:4" ht="81.75" customHeight="1"/>
    <row r="2" spans="1:4">
      <c r="A2" s="141" t="s">
        <v>0</v>
      </c>
      <c r="B2" s="141"/>
      <c r="C2" s="2"/>
      <c r="D2" s="1"/>
    </row>
    <row r="3" spans="1:4">
      <c r="A3" s="141"/>
      <c r="B3" s="141"/>
      <c r="C3" s="2"/>
      <c r="D3" s="1"/>
    </row>
    <row r="4" spans="1:4">
      <c r="A4" s="141"/>
      <c r="B4" s="141"/>
      <c r="C4" s="2"/>
      <c r="D4" s="1"/>
    </row>
    <row r="5" spans="1:4">
      <c r="A5" s="141"/>
      <c r="B5" s="141"/>
      <c r="C5" s="2"/>
      <c r="D5" s="1"/>
    </row>
    <row r="6" spans="1:4">
      <c r="A6" s="141"/>
      <c r="B6" s="141"/>
      <c r="C6" s="2"/>
      <c r="D6" s="1"/>
    </row>
    <row r="7" spans="1:4">
      <c r="A7" s="141"/>
      <c r="B7" s="141"/>
      <c r="C7" s="8"/>
      <c r="D7" s="1"/>
    </row>
    <row r="8" spans="1:4" ht="23.25" customHeight="1">
      <c r="A8" s="142" t="s">
        <v>54</v>
      </c>
      <c r="B8" s="142"/>
      <c r="C8" s="8"/>
      <c r="D8" s="1"/>
    </row>
    <row r="9" spans="1:4" ht="23.25" customHeight="1">
      <c r="A9" s="142"/>
      <c r="B9" s="142"/>
      <c r="C9" s="8"/>
      <c r="D9" s="1"/>
    </row>
    <row r="10" spans="1:4">
      <c r="A10" s="143" t="s">
        <v>43</v>
      </c>
      <c r="B10" s="144"/>
      <c r="C10" s="2"/>
      <c r="D10" s="1"/>
    </row>
    <row r="11" spans="1:4">
      <c r="A11" s="27" t="s">
        <v>44</v>
      </c>
      <c r="B11" s="51"/>
      <c r="C11" s="2"/>
      <c r="D11" s="1"/>
    </row>
    <row r="12" spans="1:4">
      <c r="A12" s="145" t="s">
        <v>39</v>
      </c>
      <c r="B12" s="146"/>
      <c r="C12" s="9"/>
      <c r="D12" s="1"/>
    </row>
    <row r="13" spans="1:4">
      <c r="A13" s="52" t="s">
        <v>44</v>
      </c>
      <c r="B13" s="51"/>
      <c r="C13" s="2"/>
      <c r="D13" s="1"/>
    </row>
    <row r="14" spans="1:4">
      <c r="A14" s="145" t="s">
        <v>40</v>
      </c>
      <c r="B14" s="146"/>
      <c r="C14" s="7"/>
      <c r="D14" s="1"/>
    </row>
    <row r="15" spans="1:4">
      <c r="A15" s="52" t="s">
        <v>55</v>
      </c>
      <c r="B15" s="51"/>
      <c r="C15" s="2"/>
      <c r="D15" s="1"/>
    </row>
    <row r="16" spans="1:4">
      <c r="A16" s="53" t="s">
        <v>41</v>
      </c>
      <c r="B16" s="53"/>
      <c r="C16" s="9"/>
      <c r="D16" s="1"/>
    </row>
    <row r="17" spans="1:4">
      <c r="A17" s="145" t="s">
        <v>42</v>
      </c>
      <c r="B17" s="146"/>
      <c r="C17" s="7"/>
      <c r="D17" s="1"/>
    </row>
    <row r="18" spans="1:4">
      <c r="A18" s="52"/>
      <c r="B18" s="51"/>
      <c r="C18" s="7"/>
      <c r="D18" s="1"/>
    </row>
    <row r="19" spans="1:4" s="3" customFormat="1">
      <c r="A19" s="54" t="s">
        <v>96</v>
      </c>
      <c r="B19" s="94">
        <v>13128561.76</v>
      </c>
      <c r="C19" s="10"/>
    </row>
    <row r="20" spans="1:4" s="3" customFormat="1">
      <c r="A20" s="54" t="s">
        <v>95</v>
      </c>
      <c r="B20" s="94">
        <v>0</v>
      </c>
      <c r="C20" s="10"/>
    </row>
    <row r="21" spans="1:4" s="3" customFormat="1">
      <c r="A21" s="16"/>
      <c r="B21" s="17"/>
      <c r="C21" s="10"/>
    </row>
    <row r="22" spans="1:4" ht="26.25">
      <c r="A22" s="132" t="s">
        <v>36</v>
      </c>
      <c r="B22" s="133"/>
      <c r="C22" s="9"/>
      <c r="D22" s="1"/>
    </row>
    <row r="23" spans="1:4">
      <c r="A23" s="36" t="s">
        <v>117</v>
      </c>
      <c r="B23" s="55" t="s">
        <v>57</v>
      </c>
      <c r="C23" s="9"/>
      <c r="D23" s="1"/>
    </row>
    <row r="24" spans="1:4">
      <c r="A24" s="23" t="s">
        <v>6</v>
      </c>
      <c r="B24" s="35"/>
      <c r="C24" s="12"/>
      <c r="D24" s="1"/>
    </row>
    <row r="25" spans="1:4">
      <c r="A25" s="57" t="s">
        <v>2</v>
      </c>
      <c r="B25" s="58">
        <f>SUM(B26)</f>
        <v>2432.73</v>
      </c>
      <c r="C25" s="13"/>
      <c r="D25" s="1"/>
    </row>
    <row r="26" spans="1:4">
      <c r="A26" s="56" t="s">
        <v>56</v>
      </c>
      <c r="B26" s="59">
        <v>2432.73</v>
      </c>
      <c r="C26" s="13"/>
      <c r="D26" s="1"/>
    </row>
    <row r="27" spans="1:4">
      <c r="A27" s="57" t="s">
        <v>161</v>
      </c>
      <c r="B27" s="58">
        <f>SUM(B28:B33)</f>
        <v>3363139.5100000002</v>
      </c>
      <c r="C27" s="13"/>
      <c r="D27" s="1"/>
    </row>
    <row r="28" spans="1:4">
      <c r="A28" s="56" t="s">
        <v>45</v>
      </c>
      <c r="B28" s="59">
        <v>1041.6600000001499</v>
      </c>
      <c r="C28" s="13"/>
      <c r="D28" s="1"/>
    </row>
    <row r="29" spans="1:4">
      <c r="A29" s="56" t="s">
        <v>73</v>
      </c>
      <c r="B29" s="60">
        <v>1560404.34</v>
      </c>
      <c r="C29" s="13"/>
      <c r="D29" s="1"/>
    </row>
    <row r="30" spans="1:4">
      <c r="A30" s="56" t="s">
        <v>72</v>
      </c>
      <c r="B30" s="60">
        <v>29215.98</v>
      </c>
      <c r="C30" s="13"/>
      <c r="D30" s="1"/>
    </row>
    <row r="31" spans="1:4">
      <c r="A31" s="56" t="s">
        <v>74</v>
      </c>
      <c r="B31" s="62">
        <v>0</v>
      </c>
      <c r="C31" s="13"/>
      <c r="D31" s="1"/>
    </row>
    <row r="32" spans="1:4">
      <c r="A32" s="56" t="s">
        <v>107</v>
      </c>
      <c r="B32" s="60">
        <v>1772477.59</v>
      </c>
      <c r="C32" s="13"/>
      <c r="D32" s="1"/>
    </row>
    <row r="33" spans="1:4">
      <c r="A33" s="56" t="s">
        <v>111</v>
      </c>
      <c r="B33" s="60">
        <v>-5.99999999161809E-2</v>
      </c>
      <c r="C33" s="13"/>
      <c r="D33" s="1"/>
    </row>
    <row r="34" spans="1:4">
      <c r="A34" s="57" t="s">
        <v>162</v>
      </c>
      <c r="B34" s="58">
        <f>SUM(B35:B36)</f>
        <v>20344550.620000001</v>
      </c>
      <c r="C34" s="13"/>
      <c r="D34" s="1"/>
    </row>
    <row r="35" spans="1:4">
      <c r="A35" s="56" t="s">
        <v>58</v>
      </c>
      <c r="B35" s="61">
        <v>18946047.870000001</v>
      </c>
      <c r="C35" s="13"/>
      <c r="D35" s="1"/>
    </row>
    <row r="36" spans="1:4">
      <c r="A36" s="56" t="s">
        <v>71</v>
      </c>
      <c r="B36" s="60">
        <v>1398502.75</v>
      </c>
      <c r="C36" s="13"/>
      <c r="D36" s="1"/>
    </row>
    <row r="37" spans="1:4">
      <c r="A37" s="25" t="s">
        <v>4</v>
      </c>
      <c r="B37" s="42">
        <f>SUM(B25,B27,B34)</f>
        <v>23710122.859999999</v>
      </c>
      <c r="C37" s="13"/>
      <c r="D37" s="1"/>
    </row>
    <row r="38" spans="1:4">
      <c r="A38" s="26"/>
      <c r="B38" s="24"/>
      <c r="C38" s="13"/>
      <c r="D38" s="1"/>
    </row>
    <row r="39" spans="1:4">
      <c r="A39" s="23" t="s">
        <v>5</v>
      </c>
      <c r="B39" s="23"/>
      <c r="C39" s="11"/>
      <c r="D39" s="1"/>
    </row>
    <row r="40" spans="1:4" s="79" customFormat="1">
      <c r="A40" s="77" t="s">
        <v>60</v>
      </c>
      <c r="B40" s="44">
        <f>SUM(B41)</f>
        <v>8794763.0399999991</v>
      </c>
      <c r="C40" s="78"/>
    </row>
    <row r="41" spans="1:4">
      <c r="A41" s="56" t="s">
        <v>59</v>
      </c>
      <c r="B41" s="107">
        <v>8794763.0399999991</v>
      </c>
      <c r="C41" s="13"/>
      <c r="D41" s="1"/>
    </row>
    <row r="42" spans="1:4" s="80" customFormat="1">
      <c r="A42" s="77" t="s">
        <v>62</v>
      </c>
      <c r="B42" s="44">
        <v>0</v>
      </c>
      <c r="C42" s="68"/>
    </row>
    <row r="43" spans="1:4" s="80" customFormat="1">
      <c r="A43" s="83" t="s">
        <v>63</v>
      </c>
      <c r="B43" s="44">
        <f>SUM(B44:B45)</f>
        <v>3579.28</v>
      </c>
      <c r="C43" s="68"/>
    </row>
    <row r="44" spans="1:4" s="80" customFormat="1">
      <c r="A44" s="56" t="s">
        <v>129</v>
      </c>
      <c r="B44" s="100">
        <v>1524.98</v>
      </c>
      <c r="C44" s="68"/>
    </row>
    <row r="45" spans="1:4">
      <c r="A45" s="56" t="s">
        <v>130</v>
      </c>
      <c r="B45" s="100">
        <v>2054.3000000000002</v>
      </c>
      <c r="C45" s="13"/>
      <c r="D45" s="80"/>
    </row>
    <row r="46" spans="1:4" s="85" customFormat="1">
      <c r="A46" s="83" t="s">
        <v>64</v>
      </c>
      <c r="B46" s="84">
        <f>SUM(B47:B48)</f>
        <v>25543.59</v>
      </c>
      <c r="C46" s="78"/>
    </row>
    <row r="47" spans="1:4" s="67" customFormat="1">
      <c r="A47" s="56" t="s">
        <v>97</v>
      </c>
      <c r="B47" s="100">
        <v>23922.73</v>
      </c>
      <c r="C47" s="68"/>
    </row>
    <row r="48" spans="1:4">
      <c r="A48" s="56" t="s">
        <v>131</v>
      </c>
      <c r="B48" s="107">
        <v>1620.86</v>
      </c>
      <c r="C48" s="13"/>
      <c r="D48" s="80"/>
    </row>
    <row r="49" spans="1:3" s="67" customFormat="1">
      <c r="A49" s="83" t="s">
        <v>67</v>
      </c>
      <c r="B49" s="44">
        <f>SUM(B50:B53)</f>
        <v>338798.71</v>
      </c>
      <c r="C49" s="68"/>
    </row>
    <row r="50" spans="1:3" s="67" customFormat="1">
      <c r="A50" s="82" t="s">
        <v>66</v>
      </c>
      <c r="B50" s="108">
        <v>14724.59</v>
      </c>
      <c r="C50" s="68"/>
    </row>
    <row r="51" spans="1:3" s="67" customFormat="1">
      <c r="A51" s="81" t="s">
        <v>68</v>
      </c>
      <c r="B51" s="89">
        <v>321175.87</v>
      </c>
      <c r="C51" s="68"/>
    </row>
    <row r="52" spans="1:3" s="67" customFormat="1">
      <c r="A52" s="82" t="s">
        <v>70</v>
      </c>
      <c r="B52" s="89">
        <v>2898.25</v>
      </c>
      <c r="C52" s="68"/>
    </row>
    <row r="53" spans="1:3" s="67" customFormat="1">
      <c r="A53" s="82" t="s">
        <v>69</v>
      </c>
      <c r="B53" s="89">
        <v>0</v>
      </c>
      <c r="C53" s="68"/>
    </row>
    <row r="54" spans="1:3" s="67" customFormat="1">
      <c r="A54" s="28" t="s">
        <v>7</v>
      </c>
      <c r="B54" s="43">
        <f>SUM(B40,B42,B43,B46,B49)</f>
        <v>9162684.6199999992</v>
      </c>
      <c r="C54" s="15"/>
    </row>
    <row r="55" spans="1:3" s="67" customFormat="1">
      <c r="A55" s="29"/>
      <c r="B55" s="5"/>
      <c r="C55" s="15"/>
    </row>
    <row r="56" spans="1:3" s="67" customFormat="1">
      <c r="A56" s="30" t="s">
        <v>8</v>
      </c>
      <c r="B56" s="18"/>
      <c r="C56" s="15"/>
    </row>
    <row r="57" spans="1:3" s="80" customFormat="1">
      <c r="A57" s="77" t="s">
        <v>75</v>
      </c>
      <c r="B57" s="44">
        <f>SUM(B58:B61)</f>
        <v>26305803.639999997</v>
      </c>
      <c r="C57" s="15"/>
    </row>
    <row r="58" spans="1:3" s="67" customFormat="1">
      <c r="A58" s="56" t="s">
        <v>76</v>
      </c>
      <c r="B58" s="100">
        <v>256290.9</v>
      </c>
      <c r="C58" s="15"/>
    </row>
    <row r="59" spans="1:3" s="67" customFormat="1">
      <c r="A59" s="56" t="s">
        <v>78</v>
      </c>
      <c r="B59" s="100">
        <v>25690280.359999999</v>
      </c>
      <c r="C59" s="15"/>
    </row>
    <row r="60" spans="1:3" s="67" customFormat="1">
      <c r="A60" s="56" t="s">
        <v>99</v>
      </c>
      <c r="B60" s="100">
        <v>80832.38</v>
      </c>
      <c r="C60" s="15"/>
    </row>
    <row r="61" spans="1:3" s="67" customFormat="1">
      <c r="A61" s="56" t="s">
        <v>98</v>
      </c>
      <c r="B61" s="100">
        <v>278400</v>
      </c>
      <c r="C61" s="15"/>
    </row>
    <row r="62" spans="1:3" s="67" customFormat="1">
      <c r="A62" s="28" t="s">
        <v>77</v>
      </c>
      <c r="B62" s="44">
        <f>SUM(B57)</f>
        <v>26305803.639999997</v>
      </c>
      <c r="C62" s="15"/>
    </row>
    <row r="63" spans="1:3" s="39" customFormat="1">
      <c r="A63" s="27"/>
      <c r="B63" s="37"/>
      <c r="C63" s="38"/>
    </row>
    <row r="64" spans="1:3" s="67" customFormat="1">
      <c r="A64" s="31" t="s">
        <v>9</v>
      </c>
      <c r="B64" s="32"/>
      <c r="C64" s="6"/>
    </row>
    <row r="65" spans="1:3" s="88" customFormat="1">
      <c r="A65" s="69" t="s">
        <v>80</v>
      </c>
      <c r="B65" s="86">
        <f>SUM(B66:B69)</f>
        <v>24998408.310000002</v>
      </c>
      <c r="C65" s="87"/>
    </row>
    <row r="66" spans="1:3" s="67" customFormat="1">
      <c r="A66" s="56" t="s">
        <v>81</v>
      </c>
      <c r="B66" s="100">
        <v>637925.78</v>
      </c>
      <c r="C66" s="6"/>
    </row>
    <row r="67" spans="1:3" s="67" customFormat="1">
      <c r="A67" s="56" t="s">
        <v>82</v>
      </c>
      <c r="B67" s="100">
        <v>15655826.300000001</v>
      </c>
      <c r="C67" s="6"/>
    </row>
    <row r="68" spans="1:3" s="67" customFormat="1">
      <c r="A68" s="56" t="s">
        <v>84</v>
      </c>
      <c r="B68" s="100">
        <v>300865.27</v>
      </c>
      <c r="C68" s="6"/>
    </row>
    <row r="69" spans="1:3" s="67" customFormat="1">
      <c r="A69" s="56" t="s">
        <v>114</v>
      </c>
      <c r="B69" s="100">
        <v>8403790.9600000009</v>
      </c>
      <c r="C69" s="6"/>
    </row>
    <row r="70" spans="1:3" s="67" customFormat="1">
      <c r="A70" s="30" t="s">
        <v>85</v>
      </c>
      <c r="B70" s="46">
        <f>B65</f>
        <v>24998408.310000002</v>
      </c>
      <c r="C70" s="6"/>
    </row>
    <row r="71" spans="1:3" s="39" customFormat="1">
      <c r="A71" s="27"/>
      <c r="B71" s="37"/>
      <c r="C71" s="38"/>
    </row>
    <row r="72" spans="1:3" s="67" customFormat="1">
      <c r="A72" s="30" t="s">
        <v>10</v>
      </c>
      <c r="B72" s="19"/>
      <c r="C72" s="6"/>
    </row>
    <row r="73" spans="1:3" s="67" customFormat="1">
      <c r="A73" s="30" t="s">
        <v>11</v>
      </c>
      <c r="B73" s="30"/>
      <c r="C73" s="11"/>
    </row>
    <row r="74" spans="1:3" s="67" customFormat="1">
      <c r="A74" s="69" t="s">
        <v>12</v>
      </c>
      <c r="B74" s="102">
        <v>2988954.45</v>
      </c>
      <c r="C74" s="68"/>
    </row>
    <row r="75" spans="1:3" s="67" customFormat="1">
      <c r="A75" s="29" t="s">
        <v>13</v>
      </c>
      <c r="B75" s="44">
        <v>3160366.68</v>
      </c>
      <c r="C75" s="68"/>
    </row>
    <row r="76" spans="1:3" s="67" customFormat="1">
      <c r="A76" s="29" t="s">
        <v>26</v>
      </c>
      <c r="B76" s="44">
        <v>1621637.37</v>
      </c>
      <c r="C76" s="68"/>
    </row>
    <row r="77" spans="1:3" s="67" customFormat="1">
      <c r="A77" s="69" t="s">
        <v>25</v>
      </c>
      <c r="B77" s="44"/>
      <c r="C77" s="68"/>
    </row>
    <row r="78" spans="1:3" s="67" customFormat="1">
      <c r="A78" s="69" t="s">
        <v>27</v>
      </c>
      <c r="B78" s="44">
        <v>228482.69</v>
      </c>
      <c r="C78" s="68"/>
    </row>
    <row r="79" spans="1:3" s="67" customFormat="1">
      <c r="A79" s="69" t="s">
        <v>28</v>
      </c>
      <c r="B79" s="44">
        <f>SUM(B80:B81)</f>
        <v>1698660.74</v>
      </c>
      <c r="C79" s="68"/>
    </row>
    <row r="80" spans="1:3" s="67" customFormat="1">
      <c r="A80" s="65" t="s">
        <v>46</v>
      </c>
      <c r="B80" s="100">
        <v>1698660.74</v>
      </c>
      <c r="C80" s="68"/>
    </row>
    <row r="81" spans="1:3" s="67" customFormat="1">
      <c r="A81" s="65" t="s">
        <v>100</v>
      </c>
      <c r="B81" s="100"/>
      <c r="C81" s="68"/>
    </row>
    <row r="82" spans="1:3" s="67" customFormat="1" ht="30">
      <c r="A82" s="69" t="s">
        <v>29</v>
      </c>
      <c r="B82" s="44">
        <v>0</v>
      </c>
      <c r="C82" s="68"/>
    </row>
    <row r="83" spans="1:3" s="67" customFormat="1">
      <c r="A83" s="63" t="s">
        <v>30</v>
      </c>
      <c r="B83" s="44">
        <f>SUM(B84:B94)</f>
        <v>438220.93999999994</v>
      </c>
      <c r="C83" s="68"/>
    </row>
    <row r="84" spans="1:3" s="67" customFormat="1">
      <c r="A84" s="75" t="s">
        <v>47</v>
      </c>
      <c r="B84" s="100">
        <v>236977.38</v>
      </c>
      <c r="C84" s="68"/>
    </row>
    <row r="85" spans="1:3" s="67" customFormat="1">
      <c r="A85" s="75" t="s">
        <v>48</v>
      </c>
      <c r="B85" s="100">
        <v>2239.56</v>
      </c>
      <c r="C85" s="68"/>
    </row>
    <row r="86" spans="1:3" s="67" customFormat="1">
      <c r="A86" s="75" t="s">
        <v>49</v>
      </c>
      <c r="B86" s="100">
        <v>0</v>
      </c>
      <c r="C86" s="68"/>
    </row>
    <row r="87" spans="1:3" s="67" customFormat="1">
      <c r="A87" s="75" t="s">
        <v>50</v>
      </c>
      <c r="B87" s="100">
        <v>66553.61</v>
      </c>
      <c r="C87" s="68"/>
    </row>
    <row r="88" spans="1:3" s="67" customFormat="1">
      <c r="A88" s="75" t="s">
        <v>51</v>
      </c>
      <c r="B88" s="100">
        <v>61543.3</v>
      </c>
      <c r="C88" s="68"/>
    </row>
    <row r="89" spans="1:3" s="67" customFormat="1">
      <c r="A89" s="75" t="s">
        <v>52</v>
      </c>
      <c r="B89" s="100">
        <v>62913.84</v>
      </c>
      <c r="C89" s="68"/>
    </row>
    <row r="90" spans="1:3" s="67" customFormat="1">
      <c r="A90" s="75" t="s">
        <v>53</v>
      </c>
      <c r="B90" s="100">
        <v>2898.25</v>
      </c>
      <c r="C90" s="68"/>
    </row>
    <row r="91" spans="1:3" s="67" customFormat="1">
      <c r="A91" s="75" t="s">
        <v>108</v>
      </c>
      <c r="B91" s="100">
        <v>1045</v>
      </c>
      <c r="C91" s="68"/>
    </row>
    <row r="92" spans="1:3" s="67" customFormat="1">
      <c r="A92" s="100" t="s">
        <v>115</v>
      </c>
      <c r="B92" s="100">
        <v>0</v>
      </c>
      <c r="C92" s="68"/>
    </row>
    <row r="93" spans="1:3" s="67" customFormat="1">
      <c r="A93" s="100" t="s">
        <v>116</v>
      </c>
      <c r="B93" s="100">
        <v>0</v>
      </c>
      <c r="C93" s="68"/>
    </row>
    <row r="94" spans="1:3" s="67" customFormat="1">
      <c r="A94" s="100" t="s">
        <v>119</v>
      </c>
      <c r="B94" s="100">
        <v>4050</v>
      </c>
      <c r="C94" s="68"/>
    </row>
    <row r="95" spans="1:3" s="67" customFormat="1">
      <c r="A95" s="27" t="s">
        <v>34</v>
      </c>
      <c r="B95" s="45">
        <f>SUM(B74,B75,B76,B77,B78,B79,B82,B83)</f>
        <v>10136322.870000001</v>
      </c>
      <c r="C95" s="68"/>
    </row>
    <row r="96" spans="1:3" s="67" customFormat="1">
      <c r="A96" s="27"/>
      <c r="B96" s="20"/>
      <c r="C96" s="68"/>
    </row>
    <row r="97" spans="1:4" s="67" customFormat="1">
      <c r="A97" s="30" t="s">
        <v>14</v>
      </c>
      <c r="B97" s="30"/>
      <c r="C97" s="15"/>
    </row>
    <row r="98" spans="1:4" s="67" customFormat="1">
      <c r="A98" s="109" t="s">
        <v>15</v>
      </c>
      <c r="B98" s="110">
        <v>278400</v>
      </c>
      <c r="C98" s="68"/>
    </row>
    <row r="99" spans="1:4" s="80" customFormat="1">
      <c r="A99" s="69" t="s">
        <v>16</v>
      </c>
      <c r="B99" s="110">
        <v>0</v>
      </c>
      <c r="C99" s="15"/>
    </row>
    <row r="100" spans="1:4" s="80" customFormat="1">
      <c r="A100" s="69" t="s">
        <v>17</v>
      </c>
      <c r="B100" s="110">
        <v>0</v>
      </c>
      <c r="C100" s="15"/>
    </row>
    <row r="101" spans="1:4" s="80" customFormat="1">
      <c r="A101" s="69" t="s">
        <v>32</v>
      </c>
      <c r="B101" s="110">
        <v>0</v>
      </c>
      <c r="C101" s="15"/>
    </row>
    <row r="102" spans="1:4" s="67" customFormat="1">
      <c r="A102" s="27" t="s">
        <v>38</v>
      </c>
      <c r="B102" s="43">
        <f>B98+B99+B100+B101</f>
        <v>278400</v>
      </c>
      <c r="C102" s="6"/>
    </row>
    <row r="103" spans="1:4" s="67" customFormat="1" ht="14.25" customHeight="1">
      <c r="A103" s="27" t="s">
        <v>37</v>
      </c>
      <c r="B103" s="43">
        <f>B95+B102</f>
        <v>10414722.870000001</v>
      </c>
      <c r="C103" s="6"/>
    </row>
    <row r="104" spans="1:4" s="67" customFormat="1">
      <c r="A104" s="27"/>
      <c r="B104" s="5"/>
      <c r="C104" s="6"/>
    </row>
    <row r="105" spans="1:4" s="67" customFormat="1">
      <c r="A105" s="31" t="s">
        <v>18</v>
      </c>
      <c r="B105" s="32"/>
      <c r="C105" s="6"/>
    </row>
    <row r="106" spans="1:4" s="67" customFormat="1">
      <c r="A106" s="65" t="s">
        <v>86</v>
      </c>
      <c r="B106" s="5">
        <v>0</v>
      </c>
      <c r="C106" s="15"/>
    </row>
    <row r="107" spans="1:4" s="67" customFormat="1">
      <c r="A107" s="33" t="s">
        <v>87</v>
      </c>
      <c r="B107" s="47">
        <f>B106</f>
        <v>0</v>
      </c>
      <c r="C107" s="2"/>
    </row>
    <row r="108" spans="1:4" s="41" customFormat="1">
      <c r="A108" s="134"/>
      <c r="B108" s="134"/>
      <c r="C108" s="40"/>
    </row>
    <row r="109" spans="1:4" s="67" customFormat="1">
      <c r="A109" s="23" t="s">
        <v>118</v>
      </c>
      <c r="B109" s="34"/>
      <c r="C109" s="13"/>
    </row>
    <row r="110" spans="1:4">
      <c r="A110" s="57" t="s">
        <v>19</v>
      </c>
      <c r="B110" s="58">
        <f>SUM(B111)</f>
        <v>719.58</v>
      </c>
      <c r="C110" s="13"/>
      <c r="D110" s="1"/>
    </row>
    <row r="111" spans="1:4">
      <c r="A111" s="56" t="s">
        <v>88</v>
      </c>
      <c r="B111" s="99">
        <v>719.58</v>
      </c>
      <c r="C111" s="13"/>
      <c r="D111" s="1"/>
    </row>
    <row r="112" spans="1:4">
      <c r="A112" s="57" t="s">
        <v>163</v>
      </c>
      <c r="B112" s="58">
        <f>SUM(B113:B118)</f>
        <v>3996333.9199999995</v>
      </c>
      <c r="C112" s="13"/>
      <c r="D112" s="1"/>
    </row>
    <row r="113" spans="1:4">
      <c r="A113" s="56" t="s">
        <v>89</v>
      </c>
      <c r="B113" s="59">
        <v>0</v>
      </c>
      <c r="C113" s="13"/>
      <c r="D113" s="1"/>
    </row>
    <row r="114" spans="1:4">
      <c r="A114" s="56" t="s">
        <v>90</v>
      </c>
      <c r="B114" s="60">
        <v>1943552.2</v>
      </c>
      <c r="C114" s="13"/>
      <c r="D114" s="1"/>
    </row>
    <row r="115" spans="1:4">
      <c r="A115" s="56" t="s">
        <v>91</v>
      </c>
      <c r="B115" s="60">
        <v>29211.48</v>
      </c>
      <c r="C115" s="13"/>
      <c r="D115" s="1"/>
    </row>
    <row r="116" spans="1:4">
      <c r="A116" s="56" t="s">
        <v>92</v>
      </c>
      <c r="B116" s="62">
        <v>1994562.38</v>
      </c>
      <c r="C116" s="13"/>
      <c r="D116" s="1"/>
    </row>
    <row r="117" spans="1:4">
      <c r="A117" s="56" t="s">
        <v>109</v>
      </c>
      <c r="B117" s="60">
        <v>0</v>
      </c>
      <c r="C117" s="13"/>
      <c r="D117" s="1"/>
    </row>
    <row r="118" spans="1:4">
      <c r="A118" s="56" t="s">
        <v>110</v>
      </c>
      <c r="B118" s="60">
        <v>29007.8599999998</v>
      </c>
      <c r="C118" s="13"/>
      <c r="D118" s="1"/>
    </row>
    <row r="119" spans="1:4">
      <c r="A119" s="57" t="s">
        <v>166</v>
      </c>
      <c r="B119" s="58">
        <f>SUM(B120:B121)</f>
        <v>18461031.109999999</v>
      </c>
      <c r="C119" s="13"/>
      <c r="D119" s="1"/>
    </row>
    <row r="120" spans="1:4">
      <c r="A120" s="56" t="s">
        <v>93</v>
      </c>
      <c r="B120" s="61">
        <v>8935516.5399999991</v>
      </c>
      <c r="C120" s="13"/>
      <c r="D120" s="1"/>
    </row>
    <row r="121" spans="1:4">
      <c r="A121" s="56" t="s">
        <v>94</v>
      </c>
      <c r="B121" s="60">
        <v>9525514.5700000003</v>
      </c>
      <c r="C121" s="13"/>
      <c r="D121" s="1"/>
    </row>
    <row r="122" spans="1:4">
      <c r="A122" s="25" t="s">
        <v>165</v>
      </c>
      <c r="B122" s="42">
        <f>SUM(B110,B112,B119)</f>
        <v>22458084.609999999</v>
      </c>
      <c r="C122" s="13"/>
      <c r="D122" s="1"/>
    </row>
    <row r="123" spans="1:4" s="80" customFormat="1">
      <c r="A123" s="83" t="s">
        <v>35</v>
      </c>
      <c r="B123" s="58">
        <f>(B37+B54)-(B103+B107)</f>
        <v>22458084.609999996</v>
      </c>
      <c r="C123" s="13"/>
    </row>
    <row r="124" spans="1:4" s="67" customFormat="1">
      <c r="A124" s="21" t="s">
        <v>3</v>
      </c>
      <c r="B124" s="22"/>
      <c r="C124" s="7"/>
      <c r="D124" s="2"/>
    </row>
    <row r="125" spans="1:4" s="67" customFormat="1">
      <c r="A125" s="48" t="s">
        <v>23</v>
      </c>
      <c r="B125" s="49"/>
      <c r="C125" s="7"/>
      <c r="D125" s="2"/>
    </row>
    <row r="126" spans="1:4" s="88" customFormat="1">
      <c r="A126" s="95" t="s">
        <v>21</v>
      </c>
      <c r="B126" s="58">
        <v>2989938.95</v>
      </c>
      <c r="C126" s="96"/>
      <c r="D126" s="97"/>
    </row>
    <row r="127" spans="1:4" s="88" customFormat="1">
      <c r="A127" s="95" t="s">
        <v>22</v>
      </c>
      <c r="B127" s="58">
        <v>0</v>
      </c>
      <c r="C127" s="96"/>
      <c r="D127" s="97"/>
    </row>
    <row r="128" spans="1:4" s="88" customFormat="1">
      <c r="A128" s="95" t="s">
        <v>31</v>
      </c>
      <c r="B128" s="58">
        <v>0</v>
      </c>
      <c r="C128" s="96"/>
      <c r="D128" s="97"/>
    </row>
    <row r="129" spans="1:4" s="67" customFormat="1">
      <c r="A129" s="48" t="s">
        <v>24</v>
      </c>
      <c r="B129" s="50">
        <f>B126+B127+B128</f>
        <v>2989938.95</v>
      </c>
      <c r="C129" s="1"/>
      <c r="D129" s="2"/>
    </row>
    <row r="130" spans="1:4" s="67" customFormat="1">
      <c r="A130" s="135" t="s">
        <v>20</v>
      </c>
      <c r="B130" s="136"/>
      <c r="C130" s="1"/>
      <c r="D130" s="2"/>
    </row>
    <row r="131" spans="1:4" s="67" customFormat="1">
      <c r="A131" s="137"/>
      <c r="B131" s="138"/>
      <c r="C131" s="1"/>
      <c r="D131" s="2"/>
    </row>
    <row r="132" spans="1:4" s="67" customFormat="1">
      <c r="A132" s="139"/>
      <c r="B132" s="140"/>
      <c r="C132" s="1"/>
      <c r="D132" s="2"/>
    </row>
    <row r="133" spans="1:4" s="80" customFormat="1">
      <c r="A133" s="92"/>
      <c r="B133" s="92"/>
      <c r="C133" s="93"/>
      <c r="D133" s="91"/>
    </row>
    <row r="134" spans="1:4" s="80" customFormat="1">
      <c r="A134" s="92"/>
      <c r="B134" s="92"/>
      <c r="C134" s="93"/>
      <c r="D134" s="91"/>
    </row>
    <row r="135" spans="1:4" s="80" customFormat="1">
      <c r="A135" s="92"/>
      <c r="B135" s="92"/>
      <c r="C135" s="93"/>
      <c r="D135" s="91"/>
    </row>
    <row r="136" spans="1:4">
      <c r="A136" s="67" t="s">
        <v>33</v>
      </c>
      <c r="B136" s="67"/>
    </row>
    <row r="137" spans="1:4">
      <c r="A137" s="67"/>
      <c r="B137" s="67"/>
    </row>
    <row r="138" spans="1:4">
      <c r="A138" s="67" t="s">
        <v>1</v>
      </c>
      <c r="B138" s="67"/>
    </row>
    <row r="139" spans="1:4" s="67" customFormat="1">
      <c r="A139" s="1"/>
      <c r="B139" s="1"/>
      <c r="C139" s="1"/>
      <c r="D139" s="2"/>
    </row>
    <row r="142" spans="1:4">
      <c r="C142" s="106"/>
      <c r="D142" s="1"/>
    </row>
    <row r="163" spans="1:4">
      <c r="A163" s="106"/>
      <c r="D163" s="1"/>
    </row>
  </sheetData>
  <mergeCells count="9">
    <mergeCell ref="A22:B22"/>
    <mergeCell ref="A108:B108"/>
    <mergeCell ref="A130:B132"/>
    <mergeCell ref="A2:B7"/>
    <mergeCell ref="A8:B9"/>
    <mergeCell ref="A10:B10"/>
    <mergeCell ref="A12:B12"/>
    <mergeCell ref="A14:B14"/>
    <mergeCell ref="A17:B17"/>
  </mergeCells>
  <pageMargins left="0.51181102362204722" right="0.51181102362204722" top="0.78740157480314965" bottom="0.78740157480314965" header="0.31496062992125984" footer="0.31496062992125984"/>
  <pageSetup paperSize="9" scale="60" orientation="portrait" r:id="rId1"/>
  <colBreaks count="1" manualBreakCount="1">
    <brk id="2" max="113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D163"/>
  <sheetViews>
    <sheetView showGridLines="0" view="pageBreakPreview" zoomScale="70" zoomScaleNormal="85" zoomScaleSheetLayoutView="70" workbookViewId="0"/>
  </sheetViews>
  <sheetFormatPr defaultColWidth="41.7109375" defaultRowHeight="15"/>
  <cols>
    <col min="1" max="1" width="108" style="1" customWidth="1"/>
    <col min="2" max="2" width="43.42578125" style="1" customWidth="1"/>
    <col min="3" max="3" width="70.7109375" style="1" customWidth="1"/>
    <col min="4" max="4" width="41.7109375" style="2" customWidth="1"/>
    <col min="5" max="16384" width="41.7109375" style="1"/>
  </cols>
  <sheetData>
    <row r="1" spans="1:4" ht="81.75" customHeight="1"/>
    <row r="2" spans="1:4">
      <c r="A2" s="141" t="s">
        <v>0</v>
      </c>
      <c r="B2" s="141"/>
      <c r="C2" s="2"/>
      <c r="D2" s="1"/>
    </row>
    <row r="3" spans="1:4">
      <c r="A3" s="141"/>
      <c r="B3" s="141"/>
      <c r="C3" s="2"/>
      <c r="D3" s="1"/>
    </row>
    <row r="4" spans="1:4">
      <c r="A4" s="141"/>
      <c r="B4" s="141"/>
      <c r="C4" s="2"/>
      <c r="D4" s="1"/>
    </row>
    <row r="5" spans="1:4">
      <c r="A5" s="141"/>
      <c r="B5" s="141"/>
      <c r="C5" s="2"/>
      <c r="D5" s="1"/>
    </row>
    <row r="6" spans="1:4">
      <c r="A6" s="141"/>
      <c r="B6" s="141"/>
      <c r="C6" s="2"/>
      <c r="D6" s="1"/>
    </row>
    <row r="7" spans="1:4">
      <c r="A7" s="141"/>
      <c r="B7" s="141"/>
      <c r="C7" s="8"/>
      <c r="D7" s="1"/>
    </row>
    <row r="8" spans="1:4" ht="23.25" customHeight="1">
      <c r="A8" s="142" t="s">
        <v>54</v>
      </c>
      <c r="B8" s="142"/>
      <c r="C8" s="8"/>
      <c r="D8" s="1"/>
    </row>
    <row r="9" spans="1:4" ht="23.25" customHeight="1">
      <c r="A9" s="142"/>
      <c r="B9" s="142"/>
      <c r="C9" s="8"/>
      <c r="D9" s="1"/>
    </row>
    <row r="10" spans="1:4">
      <c r="A10" s="143" t="s">
        <v>43</v>
      </c>
      <c r="B10" s="144"/>
      <c r="C10" s="2"/>
      <c r="D10" s="1"/>
    </row>
    <row r="11" spans="1:4">
      <c r="A11" s="27" t="s">
        <v>44</v>
      </c>
      <c r="B11" s="51"/>
      <c r="C11" s="2"/>
      <c r="D11" s="1"/>
    </row>
    <row r="12" spans="1:4">
      <c r="A12" s="145" t="s">
        <v>39</v>
      </c>
      <c r="B12" s="146"/>
      <c r="C12" s="9"/>
      <c r="D12" s="1"/>
    </row>
    <row r="13" spans="1:4">
      <c r="A13" s="52" t="s">
        <v>44</v>
      </c>
      <c r="B13" s="51"/>
      <c r="C13" s="2"/>
      <c r="D13" s="1"/>
    </row>
    <row r="14" spans="1:4">
      <c r="A14" s="145" t="s">
        <v>40</v>
      </c>
      <c r="B14" s="146"/>
      <c r="C14" s="7"/>
      <c r="D14" s="1"/>
    </row>
    <row r="15" spans="1:4">
      <c r="A15" s="52" t="s">
        <v>55</v>
      </c>
      <c r="B15" s="51"/>
      <c r="C15" s="2"/>
      <c r="D15" s="1"/>
    </row>
    <row r="16" spans="1:4">
      <c r="A16" s="53" t="s">
        <v>41</v>
      </c>
      <c r="B16" s="53"/>
      <c r="C16" s="9"/>
      <c r="D16" s="1"/>
    </row>
    <row r="17" spans="1:4">
      <c r="A17" s="145" t="s">
        <v>42</v>
      </c>
      <c r="B17" s="146"/>
      <c r="C17" s="7"/>
      <c r="D17" s="1"/>
    </row>
    <row r="18" spans="1:4">
      <c r="A18" s="52"/>
      <c r="B18" s="51"/>
      <c r="C18" s="7"/>
      <c r="D18" s="1"/>
    </row>
    <row r="19" spans="1:4" s="3" customFormat="1">
      <c r="A19" s="54" t="s">
        <v>96</v>
      </c>
      <c r="B19" s="94">
        <v>13128561.76</v>
      </c>
      <c r="C19" s="10"/>
    </row>
    <row r="20" spans="1:4" s="3" customFormat="1">
      <c r="A20" s="54" t="s">
        <v>95</v>
      </c>
      <c r="B20" s="94">
        <v>0</v>
      </c>
      <c r="C20" s="10"/>
    </row>
    <row r="21" spans="1:4" s="3" customFormat="1">
      <c r="A21" s="16"/>
      <c r="B21" s="17"/>
      <c r="C21" s="10"/>
    </row>
    <row r="22" spans="1:4" ht="26.25">
      <c r="A22" s="132" t="s">
        <v>36</v>
      </c>
      <c r="B22" s="133"/>
      <c r="C22" s="9"/>
      <c r="D22" s="1"/>
    </row>
    <row r="23" spans="1:4">
      <c r="A23" s="36" t="s">
        <v>120</v>
      </c>
      <c r="B23" s="55" t="s">
        <v>57</v>
      </c>
      <c r="C23" s="9"/>
      <c r="D23" s="1"/>
    </row>
    <row r="24" spans="1:4">
      <c r="A24" s="23" t="s">
        <v>6</v>
      </c>
      <c r="B24" s="35"/>
      <c r="C24" s="12"/>
      <c r="D24" s="1"/>
    </row>
    <row r="25" spans="1:4">
      <c r="A25" s="57" t="s">
        <v>2</v>
      </c>
      <c r="B25" s="58">
        <f>SUM(B26)</f>
        <v>719.58</v>
      </c>
      <c r="C25" s="13"/>
      <c r="D25" s="1"/>
    </row>
    <row r="26" spans="1:4">
      <c r="A26" s="56" t="s">
        <v>56</v>
      </c>
      <c r="B26" s="59">
        <v>719.58</v>
      </c>
      <c r="C26" s="13"/>
      <c r="D26" s="1"/>
    </row>
    <row r="27" spans="1:4">
      <c r="A27" s="57" t="s">
        <v>161</v>
      </c>
      <c r="B27" s="58">
        <f>SUM(B28:B33)</f>
        <v>3996333.9199999995</v>
      </c>
      <c r="C27" s="13"/>
      <c r="D27" s="1"/>
    </row>
    <row r="28" spans="1:4">
      <c r="A28" s="56" t="s">
        <v>45</v>
      </c>
      <c r="B28" s="59">
        <v>0</v>
      </c>
      <c r="C28" s="13"/>
      <c r="D28" s="1"/>
    </row>
    <row r="29" spans="1:4">
      <c r="A29" s="56" t="s">
        <v>73</v>
      </c>
      <c r="B29" s="60">
        <v>1943552.2</v>
      </c>
      <c r="C29" s="13"/>
      <c r="D29" s="1"/>
    </row>
    <row r="30" spans="1:4">
      <c r="A30" s="56" t="s">
        <v>72</v>
      </c>
      <c r="B30" s="60">
        <v>29211.48</v>
      </c>
      <c r="C30" s="13"/>
      <c r="D30" s="1"/>
    </row>
    <row r="31" spans="1:4">
      <c r="A31" s="56" t="s">
        <v>74</v>
      </c>
      <c r="B31" s="62">
        <v>1994562.38</v>
      </c>
      <c r="C31" s="13"/>
      <c r="D31" s="1"/>
    </row>
    <row r="32" spans="1:4">
      <c r="A32" s="56" t="s">
        <v>107</v>
      </c>
      <c r="B32" s="60">
        <v>0</v>
      </c>
      <c r="C32" s="13"/>
      <c r="D32" s="1"/>
    </row>
    <row r="33" spans="1:4">
      <c r="A33" s="56" t="s">
        <v>111</v>
      </c>
      <c r="B33" s="60">
        <v>29007.8599999998</v>
      </c>
      <c r="C33" s="13"/>
      <c r="D33" s="1"/>
    </row>
    <row r="34" spans="1:4">
      <c r="A34" s="57" t="s">
        <v>162</v>
      </c>
      <c r="B34" s="58">
        <f>SUM(B35:B36)</f>
        <v>18461031.109999999</v>
      </c>
      <c r="C34" s="13"/>
      <c r="D34" s="1"/>
    </row>
    <row r="35" spans="1:4">
      <c r="A35" s="56" t="s">
        <v>58</v>
      </c>
      <c r="B35" s="61">
        <v>8935516.5399999991</v>
      </c>
      <c r="C35" s="13"/>
      <c r="D35" s="1"/>
    </row>
    <row r="36" spans="1:4">
      <c r="A36" s="56" t="s">
        <v>71</v>
      </c>
      <c r="B36" s="60">
        <v>9525514.5700000003</v>
      </c>
      <c r="C36" s="13"/>
      <c r="D36" s="1"/>
    </row>
    <row r="37" spans="1:4">
      <c r="A37" s="25" t="s">
        <v>4</v>
      </c>
      <c r="B37" s="42">
        <f>SUM(B25,B27,B34)</f>
        <v>22458084.609999999</v>
      </c>
      <c r="C37" s="13"/>
      <c r="D37" s="1"/>
    </row>
    <row r="38" spans="1:4">
      <c r="A38" s="26"/>
      <c r="B38" s="24"/>
      <c r="C38" s="13"/>
      <c r="D38" s="1"/>
    </row>
    <row r="39" spans="1:4">
      <c r="A39" s="23" t="s">
        <v>5</v>
      </c>
      <c r="B39" s="23"/>
      <c r="C39" s="11"/>
      <c r="D39" s="1"/>
    </row>
    <row r="40" spans="1:4" s="79" customFormat="1">
      <c r="A40" s="77" t="s">
        <v>60</v>
      </c>
      <c r="B40" s="44">
        <f>SUM(B41)</f>
        <v>10805378.74</v>
      </c>
      <c r="C40" s="78"/>
    </row>
    <row r="41" spans="1:4">
      <c r="A41" s="56" t="s">
        <v>59</v>
      </c>
      <c r="B41" s="100">
        <v>10805378.74</v>
      </c>
      <c r="C41" s="13"/>
      <c r="D41" s="1"/>
    </row>
    <row r="42" spans="1:4" s="80" customFormat="1">
      <c r="A42" s="77" t="s">
        <v>62</v>
      </c>
      <c r="B42" s="44">
        <v>0</v>
      </c>
      <c r="C42" s="68"/>
    </row>
    <row r="43" spans="1:4" s="80" customFormat="1">
      <c r="A43" s="83" t="s">
        <v>63</v>
      </c>
      <c r="B43" s="44">
        <f>SUM(B44:B45)</f>
        <v>6054.3899999999994</v>
      </c>
      <c r="C43" s="68"/>
    </row>
    <row r="44" spans="1:4" s="80" customFormat="1">
      <c r="A44" s="56" t="s">
        <v>129</v>
      </c>
      <c r="B44" s="100">
        <v>3046.4</v>
      </c>
      <c r="C44" s="68"/>
    </row>
    <row r="45" spans="1:4">
      <c r="A45" s="56" t="s">
        <v>130</v>
      </c>
      <c r="B45" s="100">
        <v>3007.99</v>
      </c>
      <c r="C45" s="13"/>
      <c r="D45" s="80"/>
    </row>
    <row r="46" spans="1:4" s="85" customFormat="1">
      <c r="A46" s="83" t="s">
        <v>64</v>
      </c>
      <c r="B46" s="84">
        <f>SUM(B47:B48)</f>
        <v>25131.59</v>
      </c>
      <c r="C46" s="78"/>
    </row>
    <row r="47" spans="1:4" s="67" customFormat="1">
      <c r="A47" s="56" t="s">
        <v>97</v>
      </c>
      <c r="B47" s="100">
        <v>10066.06</v>
      </c>
      <c r="C47" s="68"/>
    </row>
    <row r="48" spans="1:4">
      <c r="A48" s="56" t="s">
        <v>131</v>
      </c>
      <c r="B48" s="100">
        <v>15065.53</v>
      </c>
      <c r="C48" s="13"/>
      <c r="D48" s="80"/>
    </row>
    <row r="49" spans="1:3" s="67" customFormat="1">
      <c r="A49" s="83" t="s">
        <v>67</v>
      </c>
      <c r="B49" s="44">
        <f>SUM(B50:B53)</f>
        <v>353578.82000000007</v>
      </c>
      <c r="C49" s="68"/>
    </row>
    <row r="50" spans="1:3" s="67" customFormat="1">
      <c r="A50" s="82" t="s">
        <v>66</v>
      </c>
      <c r="B50" s="108">
        <v>65972.66</v>
      </c>
      <c r="C50" s="68"/>
    </row>
    <row r="51" spans="1:3" s="67" customFormat="1">
      <c r="A51" s="81" t="s">
        <v>68</v>
      </c>
      <c r="B51" s="89">
        <v>284189.88</v>
      </c>
      <c r="C51" s="68"/>
    </row>
    <row r="52" spans="1:3" s="67" customFormat="1">
      <c r="A52" s="82" t="s">
        <v>70</v>
      </c>
      <c r="B52" s="89">
        <v>3416.28</v>
      </c>
      <c r="C52" s="68"/>
    </row>
    <row r="53" spans="1:3" s="67" customFormat="1">
      <c r="A53" s="82" t="s">
        <v>69</v>
      </c>
      <c r="B53" s="89">
        <v>0</v>
      </c>
      <c r="C53" s="68"/>
    </row>
    <row r="54" spans="1:3" s="67" customFormat="1">
      <c r="A54" s="28" t="s">
        <v>7</v>
      </c>
      <c r="B54" s="43">
        <f>SUM(B40,B42,B43,B46,B49)</f>
        <v>11190143.540000001</v>
      </c>
      <c r="C54" s="15"/>
    </row>
    <row r="55" spans="1:3" s="67" customFormat="1">
      <c r="A55" s="29"/>
      <c r="B55" s="5"/>
      <c r="C55" s="15"/>
    </row>
    <row r="56" spans="1:3" s="67" customFormat="1">
      <c r="A56" s="30" t="s">
        <v>8</v>
      </c>
      <c r="B56" s="18"/>
      <c r="C56" s="15"/>
    </row>
    <row r="57" spans="1:3" s="80" customFormat="1">
      <c r="A57" s="77" t="s">
        <v>75</v>
      </c>
      <c r="B57" s="44">
        <f>SUM(B58:B61)</f>
        <v>8605436.0199999996</v>
      </c>
      <c r="C57" s="15"/>
    </row>
    <row r="58" spans="1:3" s="67" customFormat="1">
      <c r="A58" s="56" t="s">
        <v>76</v>
      </c>
      <c r="B58" s="100">
        <v>80736.649999999994</v>
      </c>
      <c r="C58" s="15"/>
    </row>
    <row r="59" spans="1:3" s="67" customFormat="1">
      <c r="A59" s="56" t="s">
        <v>78</v>
      </c>
      <c r="B59" s="100">
        <v>8502932.2899999991</v>
      </c>
      <c r="C59" s="15"/>
    </row>
    <row r="60" spans="1:3" s="67" customFormat="1">
      <c r="A60" s="56" t="s">
        <v>99</v>
      </c>
      <c r="B60" s="100">
        <v>21767.08</v>
      </c>
      <c r="C60" s="15"/>
    </row>
    <row r="61" spans="1:3" s="67" customFormat="1">
      <c r="A61" s="56" t="s">
        <v>98</v>
      </c>
      <c r="B61" s="100">
        <v>0</v>
      </c>
      <c r="C61" s="15"/>
    </row>
    <row r="62" spans="1:3" s="67" customFormat="1">
      <c r="A62" s="28" t="s">
        <v>77</v>
      </c>
      <c r="B62" s="44">
        <f>SUM(B57)</f>
        <v>8605436.0199999996</v>
      </c>
      <c r="C62" s="15"/>
    </row>
    <row r="63" spans="1:3" s="39" customFormat="1">
      <c r="A63" s="27"/>
      <c r="B63" s="37"/>
      <c r="C63" s="38"/>
    </row>
    <row r="64" spans="1:3" s="67" customFormat="1">
      <c r="A64" s="31" t="s">
        <v>9</v>
      </c>
      <c r="B64" s="32"/>
      <c r="C64" s="6"/>
    </row>
    <row r="65" spans="1:3" s="88" customFormat="1">
      <c r="A65" s="69" t="s">
        <v>80</v>
      </c>
      <c r="B65" s="86">
        <f>SUM(B66:B69)</f>
        <v>11412282.399999999</v>
      </c>
      <c r="C65" s="87"/>
    </row>
    <row r="66" spans="1:3" s="67" customFormat="1">
      <c r="A66" s="56" t="s">
        <v>81</v>
      </c>
      <c r="B66" s="100">
        <v>469671.87</v>
      </c>
      <c r="C66" s="6"/>
    </row>
    <row r="67" spans="1:3" s="67" customFormat="1">
      <c r="A67" s="56" t="s">
        <v>82</v>
      </c>
      <c r="B67" s="100">
        <v>10805378</v>
      </c>
      <c r="C67" s="6"/>
    </row>
    <row r="68" spans="1:3" s="67" customFormat="1">
      <c r="A68" s="56" t="s">
        <v>84</v>
      </c>
      <c r="B68" s="100">
        <v>137232.53</v>
      </c>
      <c r="C68" s="6"/>
    </row>
    <row r="69" spans="1:3" s="67" customFormat="1">
      <c r="A69" s="56" t="s">
        <v>114</v>
      </c>
      <c r="B69" s="100">
        <v>0</v>
      </c>
      <c r="C69" s="6"/>
    </row>
    <row r="70" spans="1:3" s="67" customFormat="1">
      <c r="A70" s="30" t="s">
        <v>85</v>
      </c>
      <c r="B70" s="46">
        <f>B65</f>
        <v>11412282.399999999</v>
      </c>
      <c r="C70" s="6"/>
    </row>
    <row r="71" spans="1:3" s="39" customFormat="1">
      <c r="A71" s="27"/>
      <c r="B71" s="37"/>
      <c r="C71" s="38"/>
    </row>
    <row r="72" spans="1:3" s="67" customFormat="1">
      <c r="A72" s="30" t="s">
        <v>10</v>
      </c>
      <c r="B72" s="19"/>
      <c r="C72" s="6"/>
    </row>
    <row r="73" spans="1:3" s="67" customFormat="1">
      <c r="A73" s="30" t="s">
        <v>11</v>
      </c>
      <c r="B73" s="30"/>
      <c r="C73" s="11"/>
    </row>
    <row r="74" spans="1:3" s="67" customFormat="1">
      <c r="A74" s="69" t="s">
        <v>12</v>
      </c>
      <c r="B74" s="102">
        <v>2902293.92</v>
      </c>
      <c r="C74" s="68"/>
    </row>
    <row r="75" spans="1:3" s="67" customFormat="1">
      <c r="A75" s="29" t="s">
        <v>13</v>
      </c>
      <c r="B75" s="44">
        <v>1899355.65</v>
      </c>
      <c r="C75" s="68"/>
    </row>
    <row r="76" spans="1:3" s="67" customFormat="1">
      <c r="A76" s="29" t="s">
        <v>26</v>
      </c>
      <c r="B76" s="102">
        <v>1284199.3799999999</v>
      </c>
      <c r="C76" s="68"/>
    </row>
    <row r="77" spans="1:3" s="67" customFormat="1">
      <c r="A77" s="69" t="s">
        <v>25</v>
      </c>
      <c r="B77" s="44">
        <v>0</v>
      </c>
      <c r="C77" s="68"/>
    </row>
    <row r="78" spans="1:3" s="67" customFormat="1">
      <c r="A78" s="69" t="s">
        <v>27</v>
      </c>
      <c r="B78" s="44">
        <v>344371.79</v>
      </c>
      <c r="C78" s="68"/>
    </row>
    <row r="79" spans="1:3" s="67" customFormat="1">
      <c r="A79" s="69" t="s">
        <v>28</v>
      </c>
      <c r="B79" s="44">
        <f>SUM(B80:B81)</f>
        <v>1676096.17</v>
      </c>
      <c r="C79" s="68"/>
    </row>
    <row r="80" spans="1:3" s="67" customFormat="1">
      <c r="A80" s="65" t="s">
        <v>46</v>
      </c>
      <c r="B80" s="100">
        <v>1676096.17</v>
      </c>
      <c r="C80" s="68"/>
    </row>
    <row r="81" spans="1:3" s="67" customFormat="1">
      <c r="A81" s="65" t="s">
        <v>100</v>
      </c>
      <c r="B81" s="100">
        <v>0</v>
      </c>
      <c r="C81" s="68"/>
    </row>
    <row r="82" spans="1:3" s="67" customFormat="1" ht="30">
      <c r="A82" s="69" t="s">
        <v>29</v>
      </c>
      <c r="B82" s="44">
        <v>0</v>
      </c>
      <c r="C82" s="68"/>
    </row>
    <row r="83" spans="1:3" s="67" customFormat="1">
      <c r="A83" s="63" t="s">
        <v>30</v>
      </c>
      <c r="B83" s="44">
        <f>SUM(B84:B94)</f>
        <v>261268.18</v>
      </c>
      <c r="C83" s="68"/>
    </row>
    <row r="84" spans="1:3" s="67" customFormat="1">
      <c r="A84" s="75" t="s">
        <v>47</v>
      </c>
      <c r="B84" s="100">
        <v>130739.94</v>
      </c>
      <c r="C84" s="68"/>
    </row>
    <row r="85" spans="1:3" s="67" customFormat="1">
      <c r="A85" s="75" t="s">
        <v>48</v>
      </c>
      <c r="B85" s="100">
        <v>0</v>
      </c>
      <c r="C85" s="68"/>
    </row>
    <row r="86" spans="1:3" s="67" customFormat="1">
      <c r="A86" s="75" t="s">
        <v>49</v>
      </c>
      <c r="B86" s="100">
        <v>0</v>
      </c>
      <c r="C86" s="68"/>
    </row>
    <row r="87" spans="1:3" s="67" customFormat="1">
      <c r="A87" s="75" t="s">
        <v>50</v>
      </c>
      <c r="B87" s="100">
        <v>63324.03</v>
      </c>
      <c r="C87" s="68"/>
    </row>
    <row r="88" spans="1:3" s="67" customFormat="1">
      <c r="A88" s="75" t="s">
        <v>51</v>
      </c>
      <c r="B88" s="100">
        <v>18696.650000000001</v>
      </c>
      <c r="C88" s="68"/>
    </row>
    <row r="89" spans="1:3" s="67" customFormat="1">
      <c r="A89" s="75" t="s">
        <v>52</v>
      </c>
      <c r="B89" s="100">
        <v>39546.28</v>
      </c>
      <c r="C89" s="68"/>
    </row>
    <row r="90" spans="1:3" s="67" customFormat="1">
      <c r="A90" s="75" t="s">
        <v>53</v>
      </c>
      <c r="B90" s="100">
        <v>3416.28</v>
      </c>
      <c r="C90" s="68"/>
    </row>
    <row r="91" spans="1:3" s="67" customFormat="1">
      <c r="A91" s="75" t="s">
        <v>108</v>
      </c>
      <c r="B91" s="100">
        <v>1045</v>
      </c>
      <c r="C91" s="68"/>
    </row>
    <row r="92" spans="1:3" s="67" customFormat="1">
      <c r="A92" s="100" t="s">
        <v>115</v>
      </c>
      <c r="B92" s="100">
        <v>0</v>
      </c>
      <c r="C92" s="68"/>
    </row>
    <row r="93" spans="1:3" s="67" customFormat="1">
      <c r="A93" s="100" t="s">
        <v>116</v>
      </c>
      <c r="B93" s="100">
        <v>0</v>
      </c>
      <c r="C93" s="68"/>
    </row>
    <row r="94" spans="1:3" s="67" customFormat="1">
      <c r="A94" s="100" t="s">
        <v>119</v>
      </c>
      <c r="B94" s="100">
        <v>4500</v>
      </c>
      <c r="C94" s="68"/>
    </row>
    <row r="95" spans="1:3" s="67" customFormat="1">
      <c r="A95" s="27" t="s">
        <v>34</v>
      </c>
      <c r="B95" s="45">
        <f>SUM(B74,B75,B76,B77,B78,B79,B82,B83)</f>
        <v>8367585.0899999999</v>
      </c>
      <c r="C95" s="68"/>
    </row>
    <row r="96" spans="1:3" s="67" customFormat="1">
      <c r="A96" s="27"/>
      <c r="B96" s="20"/>
      <c r="C96" s="68"/>
    </row>
    <row r="97" spans="1:4" s="67" customFormat="1">
      <c r="A97" s="30" t="s">
        <v>14</v>
      </c>
      <c r="B97" s="30"/>
      <c r="C97" s="15"/>
    </row>
    <row r="98" spans="1:4" s="67" customFormat="1">
      <c r="A98" s="109" t="s">
        <v>15</v>
      </c>
      <c r="B98" s="110">
        <v>0</v>
      </c>
      <c r="C98" s="68"/>
    </row>
    <row r="99" spans="1:4" s="80" customFormat="1">
      <c r="A99" s="69" t="s">
        <v>16</v>
      </c>
      <c r="B99" s="110">
        <v>0</v>
      </c>
      <c r="C99" s="15"/>
    </row>
    <row r="100" spans="1:4" s="80" customFormat="1">
      <c r="A100" s="69" t="s">
        <v>17</v>
      </c>
      <c r="B100" s="110">
        <v>0</v>
      </c>
      <c r="C100" s="15"/>
    </row>
    <row r="101" spans="1:4" s="80" customFormat="1">
      <c r="A101" s="69" t="s">
        <v>32</v>
      </c>
      <c r="B101" s="110">
        <v>0</v>
      </c>
      <c r="C101" s="15"/>
    </row>
    <row r="102" spans="1:4" s="67" customFormat="1">
      <c r="A102" s="27" t="s">
        <v>38</v>
      </c>
      <c r="B102" s="43">
        <f>B98+B99+B100+B101</f>
        <v>0</v>
      </c>
      <c r="C102" s="6"/>
    </row>
    <row r="103" spans="1:4" s="67" customFormat="1" ht="14.25" customHeight="1">
      <c r="A103" s="27" t="s">
        <v>37</v>
      </c>
      <c r="B103" s="43">
        <f>B95+B102</f>
        <v>8367585.0899999999</v>
      </c>
      <c r="C103" s="6"/>
    </row>
    <row r="104" spans="1:4" s="67" customFormat="1">
      <c r="A104" s="27"/>
      <c r="B104" s="5"/>
      <c r="C104" s="6"/>
    </row>
    <row r="105" spans="1:4" s="67" customFormat="1">
      <c r="A105" s="31" t="s">
        <v>18</v>
      </c>
      <c r="B105" s="32"/>
      <c r="C105" s="6"/>
    </row>
    <row r="106" spans="1:4" s="67" customFormat="1">
      <c r="A106" s="65" t="s">
        <v>86</v>
      </c>
      <c r="B106" s="5">
        <v>0</v>
      </c>
      <c r="C106" s="15"/>
    </row>
    <row r="107" spans="1:4" s="67" customFormat="1">
      <c r="A107" s="33" t="s">
        <v>87</v>
      </c>
      <c r="B107" s="47">
        <f>B106</f>
        <v>0</v>
      </c>
      <c r="C107" s="2"/>
    </row>
    <row r="108" spans="1:4" s="41" customFormat="1">
      <c r="A108" s="134"/>
      <c r="B108" s="134"/>
      <c r="C108" s="40"/>
    </row>
    <row r="109" spans="1:4" s="67" customFormat="1">
      <c r="A109" s="23" t="s">
        <v>121</v>
      </c>
      <c r="B109" s="34"/>
      <c r="C109" s="13"/>
    </row>
    <row r="110" spans="1:4">
      <c r="A110" s="57" t="s">
        <v>19</v>
      </c>
      <c r="B110" s="58">
        <f>SUM(B111)</f>
        <v>396.1</v>
      </c>
      <c r="C110" s="13"/>
      <c r="D110" s="1"/>
    </row>
    <row r="111" spans="1:4">
      <c r="A111" s="56" t="s">
        <v>88</v>
      </c>
      <c r="B111" s="99">
        <v>396.1</v>
      </c>
      <c r="C111" s="13"/>
      <c r="D111" s="1"/>
    </row>
    <row r="112" spans="1:4">
      <c r="A112" s="57" t="s">
        <v>163</v>
      </c>
      <c r="B112" s="58">
        <f>SUM(B113:B118)</f>
        <v>4491638.5500000007</v>
      </c>
      <c r="C112" s="13"/>
      <c r="D112" s="1"/>
    </row>
    <row r="113" spans="1:4">
      <c r="A113" s="56" t="s">
        <v>89</v>
      </c>
      <c r="B113" s="98">
        <v>9690.91</v>
      </c>
      <c r="C113" s="13"/>
      <c r="D113" s="1"/>
    </row>
    <row r="114" spans="1:4">
      <c r="A114" s="56" t="s">
        <v>90</v>
      </c>
      <c r="B114" s="60">
        <v>2335523.02</v>
      </c>
      <c r="C114" s="13"/>
      <c r="D114" s="1"/>
    </row>
    <row r="115" spans="1:4">
      <c r="A115" s="56" t="s">
        <v>91</v>
      </c>
      <c r="B115" s="60">
        <v>33390.839999999997</v>
      </c>
      <c r="C115" s="13"/>
      <c r="D115" s="1"/>
    </row>
    <row r="116" spans="1:4">
      <c r="A116" s="56" t="s">
        <v>92</v>
      </c>
      <c r="B116" s="62">
        <v>2113034.62</v>
      </c>
      <c r="C116" s="13"/>
      <c r="D116" s="1"/>
    </row>
    <row r="117" spans="1:4">
      <c r="A117" s="56" t="s">
        <v>109</v>
      </c>
      <c r="B117" s="60">
        <v>0</v>
      </c>
      <c r="C117" s="13"/>
      <c r="D117" s="1"/>
    </row>
    <row r="118" spans="1:4">
      <c r="A118" s="56" t="s">
        <v>110</v>
      </c>
      <c r="B118" s="60">
        <v>-0.83999999989464402</v>
      </c>
      <c r="C118" s="13"/>
      <c r="D118" s="1"/>
    </row>
    <row r="119" spans="1:4">
      <c r="A119" s="57" t="s">
        <v>164</v>
      </c>
      <c r="B119" s="58">
        <f>SUM(B120:B121)</f>
        <v>20788608.41</v>
      </c>
      <c r="C119" s="13"/>
      <c r="D119" s="1"/>
    </row>
    <row r="120" spans="1:4">
      <c r="A120" s="56" t="s">
        <v>93</v>
      </c>
      <c r="B120" s="61">
        <v>11248028.310000001</v>
      </c>
      <c r="C120" s="13"/>
      <c r="D120" s="1"/>
    </row>
    <row r="121" spans="1:4">
      <c r="A121" s="56" t="s">
        <v>94</v>
      </c>
      <c r="B121" s="60">
        <v>9540580.0999999996</v>
      </c>
      <c r="C121" s="13"/>
      <c r="D121" s="1"/>
    </row>
    <row r="122" spans="1:4">
      <c r="A122" s="25" t="s">
        <v>165</v>
      </c>
      <c r="B122" s="42">
        <f>SUM(B110,B112,B119)</f>
        <v>25280643.060000002</v>
      </c>
      <c r="C122" s="13"/>
      <c r="D122" s="1"/>
    </row>
    <row r="123" spans="1:4" s="80" customFormat="1">
      <c r="A123" s="83" t="s">
        <v>35</v>
      </c>
      <c r="B123" s="58">
        <f>(B37+B54)-(B103+B107)</f>
        <v>25280643.059999999</v>
      </c>
      <c r="C123" s="13"/>
    </row>
    <row r="124" spans="1:4" s="67" customFormat="1">
      <c r="A124" s="21" t="s">
        <v>3</v>
      </c>
      <c r="B124" s="22"/>
      <c r="C124" s="7"/>
      <c r="D124" s="2"/>
    </row>
    <row r="125" spans="1:4" s="67" customFormat="1">
      <c r="A125" s="48" t="s">
        <v>23</v>
      </c>
      <c r="B125" s="49"/>
      <c r="C125" s="7"/>
      <c r="D125" s="2"/>
    </row>
    <row r="126" spans="1:4" s="88" customFormat="1">
      <c r="A126" s="95" t="s">
        <v>21</v>
      </c>
      <c r="B126" s="58">
        <v>2989938.95</v>
      </c>
      <c r="C126" s="96"/>
      <c r="D126" s="97"/>
    </row>
    <row r="127" spans="1:4" s="88" customFormat="1">
      <c r="A127" s="95" t="s">
        <v>22</v>
      </c>
      <c r="B127" s="58">
        <v>0</v>
      </c>
      <c r="C127" s="96"/>
      <c r="D127" s="97"/>
    </row>
    <row r="128" spans="1:4" s="88" customFormat="1">
      <c r="A128" s="95" t="s">
        <v>31</v>
      </c>
      <c r="B128" s="58">
        <v>0</v>
      </c>
      <c r="C128" s="96"/>
      <c r="D128" s="97"/>
    </row>
    <row r="129" spans="1:4" s="67" customFormat="1">
      <c r="A129" s="48" t="s">
        <v>24</v>
      </c>
      <c r="B129" s="50">
        <f>B126+B127+B128</f>
        <v>2989938.95</v>
      </c>
      <c r="C129" s="1"/>
      <c r="D129" s="2"/>
    </row>
    <row r="130" spans="1:4" s="67" customFormat="1">
      <c r="A130" s="135" t="s">
        <v>20</v>
      </c>
      <c r="B130" s="136"/>
      <c r="C130" s="1"/>
      <c r="D130" s="2"/>
    </row>
    <row r="131" spans="1:4" s="67" customFormat="1">
      <c r="A131" s="137"/>
      <c r="B131" s="138"/>
      <c r="C131" s="1"/>
      <c r="D131" s="2"/>
    </row>
    <row r="132" spans="1:4" s="67" customFormat="1">
      <c r="A132" s="139"/>
      <c r="B132" s="140"/>
      <c r="C132" s="1"/>
      <c r="D132" s="2"/>
    </row>
    <row r="133" spans="1:4" s="80" customFormat="1">
      <c r="A133" s="92"/>
      <c r="B133" s="92"/>
      <c r="C133" s="93"/>
      <c r="D133" s="91"/>
    </row>
    <row r="134" spans="1:4" s="80" customFormat="1">
      <c r="A134" s="92"/>
      <c r="B134" s="92"/>
      <c r="C134" s="93"/>
      <c r="D134" s="91"/>
    </row>
    <row r="135" spans="1:4" s="80" customFormat="1">
      <c r="A135" s="92"/>
      <c r="B135" s="92"/>
      <c r="C135" s="93"/>
      <c r="D135" s="91"/>
    </row>
    <row r="136" spans="1:4">
      <c r="A136" s="67" t="s">
        <v>33</v>
      </c>
      <c r="B136" s="67"/>
    </row>
    <row r="137" spans="1:4">
      <c r="A137" s="67"/>
      <c r="B137" s="67"/>
    </row>
    <row r="138" spans="1:4">
      <c r="A138" s="67" t="s">
        <v>1</v>
      </c>
      <c r="B138" s="67"/>
    </row>
    <row r="139" spans="1:4" s="67" customFormat="1">
      <c r="A139" s="1"/>
      <c r="B139" s="1"/>
      <c r="C139" s="1"/>
      <c r="D139" s="2"/>
    </row>
    <row r="142" spans="1:4">
      <c r="C142" s="106"/>
      <c r="D142" s="1"/>
    </row>
    <row r="163" spans="1:4">
      <c r="A163" s="106"/>
      <c r="D163" s="1"/>
    </row>
  </sheetData>
  <mergeCells count="9">
    <mergeCell ref="A22:B22"/>
    <mergeCell ref="A108:B108"/>
    <mergeCell ref="A130:B132"/>
    <mergeCell ref="A2:B7"/>
    <mergeCell ref="A8:B9"/>
    <mergeCell ref="A10:B10"/>
    <mergeCell ref="A12:B12"/>
    <mergeCell ref="A14:B14"/>
    <mergeCell ref="A17:B17"/>
  </mergeCells>
  <pageMargins left="0.51181102362204722" right="0.51181102362204722" top="0.78740157480314965" bottom="0.78740157480314965" header="0.31496062992125984" footer="0.31496062992125984"/>
  <pageSetup paperSize="9" scale="60" orientation="portrait" r:id="rId1"/>
  <colBreaks count="1" manualBreakCount="1">
    <brk id="2" max="113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D165"/>
  <sheetViews>
    <sheetView showGridLines="0" view="pageBreakPreview" zoomScale="70" zoomScaleNormal="85" zoomScaleSheetLayoutView="70" workbookViewId="0"/>
  </sheetViews>
  <sheetFormatPr defaultColWidth="41.7109375" defaultRowHeight="15"/>
  <cols>
    <col min="1" max="1" width="108" style="1" customWidth="1"/>
    <col min="2" max="2" width="43.42578125" style="1" customWidth="1"/>
    <col min="3" max="3" width="70.7109375" style="1" customWidth="1"/>
    <col min="4" max="4" width="41.7109375" style="2" customWidth="1"/>
    <col min="5" max="16384" width="41.7109375" style="1"/>
  </cols>
  <sheetData>
    <row r="1" spans="1:4" ht="81.75" customHeight="1"/>
    <row r="2" spans="1:4">
      <c r="A2" s="141" t="s">
        <v>0</v>
      </c>
      <c r="B2" s="141"/>
      <c r="C2" s="2"/>
      <c r="D2" s="1"/>
    </row>
    <row r="3" spans="1:4">
      <c r="A3" s="141"/>
      <c r="B3" s="141"/>
      <c r="C3" s="2"/>
      <c r="D3" s="1"/>
    </row>
    <row r="4" spans="1:4">
      <c r="A4" s="141"/>
      <c r="B4" s="141"/>
      <c r="C4" s="2"/>
      <c r="D4" s="1"/>
    </row>
    <row r="5" spans="1:4">
      <c r="A5" s="141"/>
      <c r="B5" s="141"/>
      <c r="C5" s="2"/>
      <c r="D5" s="1"/>
    </row>
    <row r="6" spans="1:4">
      <c r="A6" s="141"/>
      <c r="B6" s="141"/>
      <c r="C6" s="2"/>
      <c r="D6" s="1"/>
    </row>
    <row r="7" spans="1:4">
      <c r="A7" s="141"/>
      <c r="B7" s="141"/>
      <c r="C7" s="8"/>
      <c r="D7" s="1"/>
    </row>
    <row r="8" spans="1:4" ht="23.25" customHeight="1">
      <c r="A8" s="142" t="s">
        <v>54</v>
      </c>
      <c r="B8" s="142"/>
      <c r="C8" s="8"/>
      <c r="D8" s="1"/>
    </row>
    <row r="9" spans="1:4" ht="23.25" customHeight="1">
      <c r="A9" s="142"/>
      <c r="B9" s="142"/>
      <c r="C9" s="8"/>
      <c r="D9" s="1"/>
    </row>
    <row r="10" spans="1:4">
      <c r="A10" s="143" t="s">
        <v>43</v>
      </c>
      <c r="B10" s="144"/>
      <c r="C10" s="2"/>
      <c r="D10" s="1"/>
    </row>
    <row r="11" spans="1:4">
      <c r="A11" s="27" t="s">
        <v>44</v>
      </c>
      <c r="B11" s="51"/>
      <c r="C11" s="2"/>
      <c r="D11" s="1"/>
    </row>
    <row r="12" spans="1:4">
      <c r="A12" s="145" t="s">
        <v>39</v>
      </c>
      <c r="B12" s="146"/>
      <c r="C12" s="9"/>
      <c r="D12" s="1"/>
    </row>
    <row r="13" spans="1:4">
      <c r="A13" s="52" t="s">
        <v>44</v>
      </c>
      <c r="B13" s="51"/>
      <c r="C13" s="2"/>
      <c r="D13" s="1"/>
    </row>
    <row r="14" spans="1:4">
      <c r="A14" s="145" t="s">
        <v>40</v>
      </c>
      <c r="B14" s="146"/>
      <c r="C14" s="7"/>
      <c r="D14" s="1"/>
    </row>
    <row r="15" spans="1:4">
      <c r="A15" s="52" t="s">
        <v>55</v>
      </c>
      <c r="B15" s="51"/>
      <c r="C15" s="2"/>
      <c r="D15" s="1"/>
    </row>
    <row r="16" spans="1:4">
      <c r="A16" s="53" t="s">
        <v>41</v>
      </c>
      <c r="B16" s="53"/>
      <c r="C16" s="9"/>
      <c r="D16" s="1"/>
    </row>
    <row r="17" spans="1:4">
      <c r="A17" s="145" t="s">
        <v>42</v>
      </c>
      <c r="B17" s="146"/>
      <c r="C17" s="7"/>
      <c r="D17" s="1"/>
    </row>
    <row r="18" spans="1:4">
      <c r="A18" s="52"/>
      <c r="B18" s="51"/>
      <c r="C18" s="7"/>
      <c r="D18" s="1"/>
    </row>
    <row r="19" spans="1:4" s="3" customFormat="1">
      <c r="A19" s="54" t="s">
        <v>96</v>
      </c>
      <c r="B19" s="94">
        <v>13128561.76</v>
      </c>
      <c r="C19" s="10"/>
    </row>
    <row r="20" spans="1:4" s="3" customFormat="1">
      <c r="A20" s="54" t="s">
        <v>95</v>
      </c>
      <c r="B20" s="94">
        <v>0</v>
      </c>
      <c r="C20" s="10"/>
    </row>
    <row r="21" spans="1:4" s="3" customFormat="1">
      <c r="A21" s="16"/>
      <c r="B21" s="17"/>
      <c r="C21" s="10"/>
    </row>
    <row r="22" spans="1:4" ht="26.25">
      <c r="A22" s="132" t="s">
        <v>36</v>
      </c>
      <c r="B22" s="133"/>
      <c r="C22" s="9"/>
      <c r="D22" s="1"/>
    </row>
    <row r="23" spans="1:4">
      <c r="A23" s="36" t="s">
        <v>122</v>
      </c>
      <c r="B23" s="55" t="s">
        <v>57</v>
      </c>
      <c r="C23" s="9"/>
      <c r="D23" s="1"/>
    </row>
    <row r="24" spans="1:4">
      <c r="A24" s="23" t="s">
        <v>6</v>
      </c>
      <c r="B24" s="35"/>
      <c r="C24" s="12"/>
      <c r="D24" s="1"/>
    </row>
    <row r="25" spans="1:4">
      <c r="A25" s="57" t="s">
        <v>2</v>
      </c>
      <c r="B25" s="58">
        <f>SUM(B26)</f>
        <v>396.1</v>
      </c>
      <c r="C25" s="13"/>
      <c r="D25" s="1"/>
    </row>
    <row r="26" spans="1:4">
      <c r="A26" s="56" t="s">
        <v>56</v>
      </c>
      <c r="B26" s="59">
        <v>396.1</v>
      </c>
      <c r="C26" s="13"/>
      <c r="D26" s="1"/>
    </row>
    <row r="27" spans="1:4">
      <c r="A27" s="57" t="s">
        <v>161</v>
      </c>
      <c r="B27" s="58">
        <f>SUM(B28:B33)</f>
        <v>4491638.5500000007</v>
      </c>
      <c r="C27" s="13"/>
      <c r="D27" s="1"/>
    </row>
    <row r="28" spans="1:4">
      <c r="A28" s="56" t="s">
        <v>45</v>
      </c>
      <c r="B28" s="59">
        <v>9690.91</v>
      </c>
      <c r="C28" s="13"/>
      <c r="D28" s="1"/>
    </row>
    <row r="29" spans="1:4">
      <c r="A29" s="56" t="s">
        <v>73</v>
      </c>
      <c r="B29" s="60">
        <v>2335523.02</v>
      </c>
      <c r="C29" s="13"/>
      <c r="D29" s="1"/>
    </row>
    <row r="30" spans="1:4">
      <c r="A30" s="56" t="s">
        <v>72</v>
      </c>
      <c r="B30" s="60">
        <v>33390.839999999997</v>
      </c>
      <c r="C30" s="13"/>
      <c r="D30" s="1"/>
    </row>
    <row r="31" spans="1:4">
      <c r="A31" s="56" t="s">
        <v>74</v>
      </c>
      <c r="B31" s="62">
        <v>2113034.62</v>
      </c>
      <c r="C31" s="13"/>
      <c r="D31" s="1"/>
    </row>
    <row r="32" spans="1:4">
      <c r="A32" s="56" t="s">
        <v>107</v>
      </c>
      <c r="B32" s="60">
        <v>0</v>
      </c>
      <c r="C32" s="13"/>
      <c r="D32" s="1"/>
    </row>
    <row r="33" spans="1:4">
      <c r="A33" s="56" t="s">
        <v>111</v>
      </c>
      <c r="B33" s="60">
        <v>-0.83999999989464402</v>
      </c>
      <c r="C33" s="13"/>
      <c r="D33" s="1"/>
    </row>
    <row r="34" spans="1:4">
      <c r="A34" s="57" t="s">
        <v>167</v>
      </c>
      <c r="B34" s="58">
        <f>SUM(B35:B36)</f>
        <v>20788608.41</v>
      </c>
      <c r="C34" s="13"/>
      <c r="D34" s="1"/>
    </row>
    <row r="35" spans="1:4">
      <c r="A35" s="56" t="s">
        <v>58</v>
      </c>
      <c r="B35" s="61">
        <v>11248028.310000001</v>
      </c>
      <c r="C35" s="13"/>
      <c r="D35" s="1"/>
    </row>
    <row r="36" spans="1:4">
      <c r="A36" s="56" t="s">
        <v>71</v>
      </c>
      <c r="B36" s="60">
        <v>9540580.0999999996</v>
      </c>
      <c r="C36" s="13"/>
      <c r="D36" s="1"/>
    </row>
    <row r="37" spans="1:4">
      <c r="A37" s="25" t="s">
        <v>4</v>
      </c>
      <c r="B37" s="42">
        <f>SUM(B25,B27,B34)</f>
        <v>25280643.060000002</v>
      </c>
      <c r="C37" s="13"/>
      <c r="D37" s="1"/>
    </row>
    <row r="38" spans="1:4">
      <c r="A38" s="26"/>
      <c r="B38" s="24"/>
      <c r="C38" s="13"/>
      <c r="D38" s="1"/>
    </row>
    <row r="39" spans="1:4">
      <c r="A39" s="23" t="s">
        <v>5</v>
      </c>
      <c r="B39" s="23"/>
      <c r="C39" s="11"/>
      <c r="D39" s="1"/>
    </row>
    <row r="40" spans="1:4" s="79" customFormat="1">
      <c r="A40" s="77" t="s">
        <v>60</v>
      </c>
      <c r="B40" s="44">
        <f>SUM(B41)</f>
        <v>12783517.060000001</v>
      </c>
      <c r="C40" s="78"/>
    </row>
    <row r="41" spans="1:4">
      <c r="A41" s="56" t="s">
        <v>59</v>
      </c>
      <c r="B41" s="100">
        <v>12783517.060000001</v>
      </c>
      <c r="C41" s="13"/>
      <c r="D41" s="1"/>
    </row>
    <row r="42" spans="1:4" s="80" customFormat="1">
      <c r="A42" s="77" t="s">
        <v>62</v>
      </c>
      <c r="B42" s="44">
        <v>0</v>
      </c>
      <c r="C42" s="68"/>
    </row>
    <row r="43" spans="1:4" s="80" customFormat="1">
      <c r="A43" s="83" t="s">
        <v>63</v>
      </c>
      <c r="B43" s="44">
        <f>SUM(B44:B45)</f>
        <v>6298.8099999999995</v>
      </c>
      <c r="C43" s="68"/>
    </row>
    <row r="44" spans="1:4" s="80" customFormat="1">
      <c r="A44" s="56" t="s">
        <v>129</v>
      </c>
      <c r="B44" s="100">
        <v>2939.08</v>
      </c>
      <c r="C44" s="68"/>
    </row>
    <row r="45" spans="1:4">
      <c r="A45" s="56" t="s">
        <v>130</v>
      </c>
      <c r="B45" s="100">
        <v>3359.73</v>
      </c>
      <c r="C45" s="13"/>
      <c r="D45" s="80"/>
    </row>
    <row r="46" spans="1:4" s="85" customFormat="1">
      <c r="A46" s="83" t="s">
        <v>64</v>
      </c>
      <c r="B46" s="84">
        <f>SUM(B47:B48)</f>
        <v>59979.32</v>
      </c>
      <c r="C46" s="78"/>
    </row>
    <row r="47" spans="1:4" s="67" customFormat="1">
      <c r="A47" s="56" t="s">
        <v>97</v>
      </c>
      <c r="B47" s="100">
        <v>44809.79</v>
      </c>
      <c r="C47" s="68"/>
    </row>
    <row r="48" spans="1:4">
      <c r="A48" s="56" t="s">
        <v>131</v>
      </c>
      <c r="B48" s="100">
        <v>15169.53</v>
      </c>
      <c r="C48" s="13"/>
      <c r="D48" s="80"/>
    </row>
    <row r="49" spans="1:3" s="67" customFormat="1">
      <c r="A49" s="83" t="s">
        <v>67</v>
      </c>
      <c r="B49" s="44">
        <f>SUM(B50:B54)</f>
        <v>1055378.27</v>
      </c>
      <c r="C49" s="68"/>
    </row>
    <row r="50" spans="1:3" s="67" customFormat="1">
      <c r="A50" s="82" t="s">
        <v>66</v>
      </c>
      <c r="B50" s="108">
        <v>133592.99</v>
      </c>
      <c r="C50" s="68"/>
    </row>
    <row r="51" spans="1:3" s="67" customFormat="1">
      <c r="A51" s="81" t="s">
        <v>68</v>
      </c>
      <c r="B51" s="108">
        <v>913868.43</v>
      </c>
      <c r="C51" s="68"/>
    </row>
    <row r="52" spans="1:3" s="67" customFormat="1">
      <c r="A52" s="82" t="s">
        <v>70</v>
      </c>
      <c r="B52" s="89">
        <v>5331.25</v>
      </c>
      <c r="C52" s="68"/>
    </row>
    <row r="53" spans="1:3" s="67" customFormat="1">
      <c r="A53" s="82" t="s">
        <v>69</v>
      </c>
      <c r="B53" s="89">
        <v>962.52</v>
      </c>
      <c r="C53" s="68"/>
    </row>
    <row r="54" spans="1:3" s="67" customFormat="1">
      <c r="A54" s="82" t="s">
        <v>124</v>
      </c>
      <c r="B54" s="89">
        <v>1623.08</v>
      </c>
      <c r="C54" s="68"/>
    </row>
    <row r="55" spans="1:3" s="67" customFormat="1">
      <c r="A55" s="28" t="s">
        <v>7</v>
      </c>
      <c r="B55" s="43">
        <f>SUM(B40,B42,B43,B46,B49)</f>
        <v>13905173.460000001</v>
      </c>
      <c r="C55" s="15"/>
    </row>
    <row r="56" spans="1:3" s="67" customFormat="1">
      <c r="A56" s="29"/>
      <c r="B56" s="5"/>
      <c r="C56" s="15"/>
    </row>
    <row r="57" spans="1:3" s="67" customFormat="1">
      <c r="A57" s="30" t="s">
        <v>8</v>
      </c>
      <c r="B57" s="18"/>
      <c r="C57" s="15"/>
    </row>
    <row r="58" spans="1:3" s="80" customFormat="1">
      <c r="A58" s="77" t="s">
        <v>75</v>
      </c>
      <c r="B58" s="44">
        <f>SUM(B59:B62)</f>
        <v>11881151.09</v>
      </c>
      <c r="C58" s="15"/>
    </row>
    <row r="59" spans="1:3" s="67" customFormat="1">
      <c r="A59" s="56" t="s">
        <v>76</v>
      </c>
      <c r="B59" s="100">
        <v>629233.65</v>
      </c>
      <c r="C59" s="15"/>
    </row>
    <row r="60" spans="1:3" s="67" customFormat="1">
      <c r="A60" s="56" t="s">
        <v>78</v>
      </c>
      <c r="B60" s="100">
        <v>11090303.289999999</v>
      </c>
      <c r="C60" s="15"/>
    </row>
    <row r="61" spans="1:3" s="67" customFormat="1">
      <c r="A61" s="56" t="s">
        <v>99</v>
      </c>
      <c r="B61" s="100">
        <v>2719.15</v>
      </c>
      <c r="C61" s="15"/>
    </row>
    <row r="62" spans="1:3" s="67" customFormat="1">
      <c r="A62" s="56" t="s">
        <v>98</v>
      </c>
      <c r="B62" s="100">
        <v>158895</v>
      </c>
      <c r="C62" s="15"/>
    </row>
    <row r="63" spans="1:3" s="67" customFormat="1">
      <c r="A63" s="28" t="s">
        <v>77</v>
      </c>
      <c r="B63" s="44">
        <f>SUM(B58)</f>
        <v>11881151.09</v>
      </c>
      <c r="C63" s="15"/>
    </row>
    <row r="64" spans="1:3" s="39" customFormat="1">
      <c r="A64" s="27"/>
      <c r="B64" s="37"/>
      <c r="C64" s="38"/>
    </row>
    <row r="65" spans="1:3" s="67" customFormat="1">
      <c r="A65" s="31" t="s">
        <v>9</v>
      </c>
      <c r="B65" s="32"/>
      <c r="C65" s="6"/>
    </row>
    <row r="66" spans="1:3" s="88" customFormat="1">
      <c r="A66" s="69" t="s">
        <v>80</v>
      </c>
      <c r="B66" s="86">
        <f>SUM(B67:B70)</f>
        <v>13252309.27</v>
      </c>
      <c r="C66" s="87"/>
    </row>
    <row r="67" spans="1:3" s="67" customFormat="1">
      <c r="A67" s="56" t="s">
        <v>81</v>
      </c>
      <c r="B67" s="100">
        <v>462043.35</v>
      </c>
      <c r="C67" s="6"/>
    </row>
    <row r="68" spans="1:3" s="67" customFormat="1">
      <c r="A68" s="56" t="s">
        <v>82</v>
      </c>
      <c r="B68" s="100">
        <v>12007510.49</v>
      </c>
      <c r="C68" s="6"/>
    </row>
    <row r="69" spans="1:3" s="67" customFormat="1">
      <c r="A69" s="56" t="s">
        <v>84</v>
      </c>
      <c r="B69" s="100">
        <v>782755.43</v>
      </c>
      <c r="C69" s="6"/>
    </row>
    <row r="70" spans="1:3" s="67" customFormat="1">
      <c r="A70" s="56" t="s">
        <v>114</v>
      </c>
      <c r="B70" s="100">
        <v>0</v>
      </c>
      <c r="C70" s="6"/>
    </row>
    <row r="71" spans="1:3" s="67" customFormat="1">
      <c r="A71" s="30" t="s">
        <v>85</v>
      </c>
      <c r="B71" s="46">
        <f>B66</f>
        <v>13252309.27</v>
      </c>
      <c r="C71" s="6"/>
    </row>
    <row r="72" spans="1:3" s="39" customFormat="1">
      <c r="A72" s="27"/>
      <c r="B72" s="37"/>
      <c r="C72" s="38"/>
    </row>
    <row r="73" spans="1:3" s="67" customFormat="1">
      <c r="A73" s="30" t="s">
        <v>10</v>
      </c>
      <c r="B73" s="19"/>
      <c r="C73" s="6"/>
    </row>
    <row r="74" spans="1:3" s="67" customFormat="1">
      <c r="A74" s="30" t="s">
        <v>11</v>
      </c>
      <c r="B74" s="30"/>
      <c r="C74" s="11"/>
    </row>
    <row r="75" spans="1:3" s="67" customFormat="1">
      <c r="A75" s="69" t="s">
        <v>12</v>
      </c>
      <c r="B75" s="102">
        <v>2856791.12</v>
      </c>
      <c r="C75" s="68"/>
    </row>
    <row r="76" spans="1:3" s="67" customFormat="1">
      <c r="A76" s="29" t="s">
        <v>13</v>
      </c>
      <c r="B76" s="44">
        <v>4638625.75</v>
      </c>
      <c r="C76" s="68"/>
    </row>
    <row r="77" spans="1:3" s="67" customFormat="1">
      <c r="A77" s="29" t="s">
        <v>26</v>
      </c>
      <c r="B77" s="102">
        <v>1758994.76</v>
      </c>
      <c r="C77" s="68"/>
    </row>
    <row r="78" spans="1:3" s="67" customFormat="1">
      <c r="A78" s="69" t="s">
        <v>25</v>
      </c>
      <c r="B78" s="44">
        <v>0</v>
      </c>
      <c r="C78" s="68"/>
    </row>
    <row r="79" spans="1:3" s="67" customFormat="1">
      <c r="A79" s="69" t="s">
        <v>27</v>
      </c>
      <c r="B79" s="44">
        <v>241193.91</v>
      </c>
      <c r="C79" s="68"/>
    </row>
    <row r="80" spans="1:3" s="67" customFormat="1">
      <c r="A80" s="69" t="s">
        <v>28</v>
      </c>
      <c r="B80" s="44">
        <f>SUM(B81:B82)</f>
        <v>1750452.25</v>
      </c>
      <c r="C80" s="68"/>
    </row>
    <row r="81" spans="1:3" s="67" customFormat="1">
      <c r="A81" s="65" t="s">
        <v>46</v>
      </c>
      <c r="B81" s="100">
        <v>1750452.25</v>
      </c>
      <c r="C81" s="68"/>
    </row>
    <row r="82" spans="1:3" s="67" customFormat="1">
      <c r="A82" s="65" t="s">
        <v>100</v>
      </c>
      <c r="B82" s="100">
        <v>0</v>
      </c>
      <c r="C82" s="68"/>
    </row>
    <row r="83" spans="1:3" s="67" customFormat="1" ht="30">
      <c r="A83" s="69" t="s">
        <v>29</v>
      </c>
      <c r="B83" s="44">
        <v>0</v>
      </c>
      <c r="C83" s="68"/>
    </row>
    <row r="84" spans="1:3" s="67" customFormat="1">
      <c r="A84" s="63" t="s">
        <v>30</v>
      </c>
      <c r="B84" s="44">
        <f>SUM(B85:B96)</f>
        <v>1040965.7</v>
      </c>
      <c r="C84" s="68"/>
    </row>
    <row r="85" spans="1:3" s="67" customFormat="1">
      <c r="A85" s="75" t="s">
        <v>47</v>
      </c>
      <c r="B85" s="100">
        <v>135747.63</v>
      </c>
      <c r="C85" s="68"/>
    </row>
    <row r="86" spans="1:3" s="67" customFormat="1">
      <c r="A86" s="75" t="s">
        <v>48</v>
      </c>
      <c r="B86" s="100">
        <v>3884.19</v>
      </c>
      <c r="C86" s="68"/>
    </row>
    <row r="87" spans="1:3" s="67" customFormat="1">
      <c r="A87" s="75" t="s">
        <v>49</v>
      </c>
      <c r="B87" s="100">
        <v>962.52</v>
      </c>
      <c r="C87" s="68"/>
    </row>
    <row r="88" spans="1:3" s="67" customFormat="1">
      <c r="A88" s="75" t="s">
        <v>50</v>
      </c>
      <c r="B88" s="100">
        <v>151233.35999999999</v>
      </c>
      <c r="C88" s="68"/>
    </row>
    <row r="89" spans="1:3" s="67" customFormat="1">
      <c r="A89" s="75" t="s">
        <v>51</v>
      </c>
      <c r="B89" s="100">
        <v>33187.660000000003</v>
      </c>
      <c r="C89" s="68"/>
    </row>
    <row r="90" spans="1:3" s="67" customFormat="1">
      <c r="A90" s="75" t="s">
        <v>52</v>
      </c>
      <c r="B90" s="100">
        <v>705325.85</v>
      </c>
      <c r="C90" s="68"/>
    </row>
    <row r="91" spans="1:3" s="67" customFormat="1">
      <c r="A91" s="75" t="s">
        <v>53</v>
      </c>
      <c r="B91" s="89">
        <v>5331.25</v>
      </c>
      <c r="C91" s="68"/>
    </row>
    <row r="92" spans="1:3" s="67" customFormat="1">
      <c r="A92" s="75" t="s">
        <v>108</v>
      </c>
      <c r="B92" s="100">
        <v>1155</v>
      </c>
      <c r="C92" s="68"/>
    </row>
    <row r="93" spans="1:3" s="67" customFormat="1">
      <c r="A93" s="100" t="s">
        <v>115</v>
      </c>
      <c r="B93" s="100">
        <v>0</v>
      </c>
      <c r="C93" s="68"/>
    </row>
    <row r="94" spans="1:3" s="67" customFormat="1">
      <c r="A94" s="100" t="s">
        <v>116</v>
      </c>
      <c r="B94" s="100">
        <v>0</v>
      </c>
      <c r="C94" s="68"/>
    </row>
    <row r="95" spans="1:3" s="67" customFormat="1">
      <c r="A95" s="100" t="s">
        <v>125</v>
      </c>
      <c r="B95" s="100">
        <v>4050</v>
      </c>
      <c r="C95" s="68"/>
    </row>
    <row r="96" spans="1:3" s="67" customFormat="1">
      <c r="A96" s="100" t="s">
        <v>126</v>
      </c>
      <c r="B96" s="100">
        <v>88.24</v>
      </c>
      <c r="C96" s="68"/>
    </row>
    <row r="97" spans="1:4" s="67" customFormat="1">
      <c r="A97" s="27" t="s">
        <v>34</v>
      </c>
      <c r="B97" s="45">
        <f>SUM(B75,B76,B77,B78,B79,B80,B83,B84)</f>
        <v>12287023.49</v>
      </c>
      <c r="C97" s="68"/>
    </row>
    <row r="98" spans="1:4" s="67" customFormat="1">
      <c r="A98" s="27"/>
      <c r="B98" s="20"/>
      <c r="C98" s="68"/>
    </row>
    <row r="99" spans="1:4" s="67" customFormat="1">
      <c r="A99" s="30" t="s">
        <v>14</v>
      </c>
      <c r="B99" s="30"/>
      <c r="C99" s="15"/>
    </row>
    <row r="100" spans="1:4" s="67" customFormat="1">
      <c r="A100" s="109" t="s">
        <v>15</v>
      </c>
      <c r="B100" s="110">
        <v>158895</v>
      </c>
      <c r="C100" s="68"/>
    </row>
    <row r="101" spans="1:4" s="80" customFormat="1">
      <c r="A101" s="69" t="s">
        <v>16</v>
      </c>
      <c r="B101" s="110">
        <v>0</v>
      </c>
      <c r="C101" s="15"/>
    </row>
    <row r="102" spans="1:4" s="80" customFormat="1">
      <c r="A102" s="69" t="s">
        <v>17</v>
      </c>
      <c r="B102" s="110">
        <v>0</v>
      </c>
      <c r="C102" s="15"/>
    </row>
    <row r="103" spans="1:4" s="80" customFormat="1">
      <c r="A103" s="69" t="s">
        <v>32</v>
      </c>
      <c r="B103" s="110">
        <v>0</v>
      </c>
      <c r="C103" s="15"/>
    </row>
    <row r="104" spans="1:4" s="67" customFormat="1">
      <c r="A104" s="27" t="s">
        <v>38</v>
      </c>
      <c r="B104" s="43">
        <f>B100+B101+B102+B103</f>
        <v>158895</v>
      </c>
      <c r="C104" s="6"/>
    </row>
    <row r="105" spans="1:4" s="67" customFormat="1" ht="14.25" customHeight="1">
      <c r="A105" s="27" t="s">
        <v>37</v>
      </c>
      <c r="B105" s="43">
        <f>B97+B104</f>
        <v>12445918.49</v>
      </c>
      <c r="C105" s="6"/>
    </row>
    <row r="106" spans="1:4" s="67" customFormat="1">
      <c r="A106" s="27"/>
      <c r="B106" s="5"/>
      <c r="C106" s="6"/>
    </row>
    <row r="107" spans="1:4" s="67" customFormat="1">
      <c r="A107" s="31" t="s">
        <v>18</v>
      </c>
      <c r="B107" s="32"/>
      <c r="C107" s="6"/>
    </row>
    <row r="108" spans="1:4" s="67" customFormat="1">
      <c r="A108" s="65" t="s">
        <v>86</v>
      </c>
      <c r="B108" s="5">
        <v>0</v>
      </c>
      <c r="C108" s="15"/>
    </row>
    <row r="109" spans="1:4" s="67" customFormat="1">
      <c r="A109" s="33" t="s">
        <v>87</v>
      </c>
      <c r="B109" s="47">
        <f>B108</f>
        <v>0</v>
      </c>
      <c r="C109" s="2"/>
    </row>
    <row r="110" spans="1:4" s="41" customFormat="1">
      <c r="A110" s="134"/>
      <c r="B110" s="134"/>
      <c r="C110" s="40"/>
    </row>
    <row r="111" spans="1:4" s="67" customFormat="1">
      <c r="A111" s="23" t="s">
        <v>123</v>
      </c>
      <c r="B111" s="34"/>
      <c r="C111" s="13"/>
    </row>
    <row r="112" spans="1:4">
      <c r="A112" s="57" t="s">
        <v>19</v>
      </c>
      <c r="B112" s="58">
        <f>SUM(B113)</f>
        <v>2396.1</v>
      </c>
      <c r="C112" s="13"/>
      <c r="D112" s="1"/>
    </row>
    <row r="113" spans="1:4">
      <c r="A113" s="56" t="s">
        <v>88</v>
      </c>
      <c r="B113" s="99">
        <v>2396.1</v>
      </c>
      <c r="C113" s="13"/>
      <c r="D113" s="1"/>
    </row>
    <row r="114" spans="1:4">
      <c r="A114" s="57" t="s">
        <v>168</v>
      </c>
      <c r="B114" s="58">
        <f>SUM(B115:B120)</f>
        <v>5130601.9999999991</v>
      </c>
      <c r="C114" s="13"/>
      <c r="D114" s="1"/>
    </row>
    <row r="115" spans="1:4">
      <c r="A115" s="56" t="s">
        <v>89</v>
      </c>
      <c r="B115" s="98">
        <v>0</v>
      </c>
      <c r="C115" s="13"/>
      <c r="D115" s="1"/>
    </row>
    <row r="116" spans="1:4">
      <c r="A116" s="56" t="s">
        <v>90</v>
      </c>
      <c r="B116" s="60">
        <v>2171257.4</v>
      </c>
      <c r="C116" s="13"/>
      <c r="D116" s="1"/>
    </row>
    <row r="117" spans="1:4">
      <c r="A117" s="56" t="s">
        <v>91</v>
      </c>
      <c r="B117" s="60">
        <v>33390.839999999997</v>
      </c>
      <c r="C117" s="13"/>
      <c r="D117" s="1"/>
    </row>
    <row r="118" spans="1:4">
      <c r="A118" s="56" t="s">
        <v>92</v>
      </c>
      <c r="B118" s="62">
        <v>2896430.63</v>
      </c>
      <c r="C118" s="13"/>
      <c r="D118" s="1"/>
    </row>
    <row r="119" spans="1:4">
      <c r="A119" s="56" t="s">
        <v>109</v>
      </c>
      <c r="B119" s="60">
        <v>0</v>
      </c>
      <c r="C119" s="13"/>
      <c r="D119" s="1"/>
    </row>
    <row r="120" spans="1:4">
      <c r="A120" s="56" t="s">
        <v>110</v>
      </c>
      <c r="B120" s="60">
        <v>29523.129999999699</v>
      </c>
      <c r="C120" s="13"/>
      <c r="D120" s="1"/>
    </row>
    <row r="121" spans="1:4">
      <c r="A121" s="57" t="s">
        <v>164</v>
      </c>
      <c r="B121" s="58">
        <f>SUM(B122:B123)</f>
        <v>21606899.93</v>
      </c>
      <c r="C121" s="13"/>
      <c r="D121" s="1"/>
    </row>
    <row r="122" spans="1:4">
      <c r="A122" s="56" t="s">
        <v>93</v>
      </c>
      <c r="B122" s="61">
        <v>12210045.300000001</v>
      </c>
      <c r="C122" s="13"/>
      <c r="D122" s="1"/>
    </row>
    <row r="123" spans="1:4">
      <c r="A123" s="56" t="s">
        <v>94</v>
      </c>
      <c r="B123" s="60">
        <v>9396854.6300000008</v>
      </c>
      <c r="C123" s="13"/>
      <c r="D123" s="1"/>
    </row>
    <row r="124" spans="1:4">
      <c r="A124" s="25" t="s">
        <v>165</v>
      </c>
      <c r="B124" s="42">
        <f>SUM(B112,B114,B121)</f>
        <v>26739898.029999997</v>
      </c>
      <c r="C124" s="13"/>
      <c r="D124" s="1"/>
    </row>
    <row r="125" spans="1:4" s="80" customFormat="1">
      <c r="A125" s="83" t="s">
        <v>35</v>
      </c>
      <c r="B125" s="58">
        <f>(B37+B55)-(B105+B109)</f>
        <v>26739898.030000001</v>
      </c>
      <c r="C125" s="13"/>
    </row>
    <row r="126" spans="1:4" s="67" customFormat="1">
      <c r="A126" s="21" t="s">
        <v>3</v>
      </c>
      <c r="B126" s="22"/>
      <c r="C126" s="7"/>
      <c r="D126" s="2"/>
    </row>
    <row r="127" spans="1:4" s="67" customFormat="1">
      <c r="A127" s="48" t="s">
        <v>23</v>
      </c>
      <c r="B127" s="49"/>
      <c r="C127" s="7"/>
      <c r="D127" s="2"/>
    </row>
    <row r="128" spans="1:4" s="88" customFormat="1">
      <c r="A128" s="95" t="s">
        <v>21</v>
      </c>
      <c r="B128" s="58">
        <v>2989938.95</v>
      </c>
      <c r="C128" s="96"/>
      <c r="D128" s="97"/>
    </row>
    <row r="129" spans="1:4" s="88" customFormat="1">
      <c r="A129" s="95" t="s">
        <v>22</v>
      </c>
      <c r="B129" s="58">
        <v>0</v>
      </c>
      <c r="C129" s="96"/>
      <c r="D129" s="97"/>
    </row>
    <row r="130" spans="1:4" s="88" customFormat="1">
      <c r="A130" s="95" t="s">
        <v>31</v>
      </c>
      <c r="B130" s="58">
        <v>0</v>
      </c>
      <c r="C130" s="96"/>
      <c r="D130" s="97"/>
    </row>
    <row r="131" spans="1:4" s="67" customFormat="1">
      <c r="A131" s="48" t="s">
        <v>24</v>
      </c>
      <c r="B131" s="50">
        <f>B128+B129+B130</f>
        <v>2989938.95</v>
      </c>
      <c r="C131" s="1"/>
      <c r="D131" s="2"/>
    </row>
    <row r="132" spans="1:4" s="67" customFormat="1">
      <c r="A132" s="135" t="s">
        <v>20</v>
      </c>
      <c r="B132" s="136"/>
      <c r="C132" s="1"/>
      <c r="D132" s="2"/>
    </row>
    <row r="133" spans="1:4" s="67" customFormat="1">
      <c r="A133" s="137"/>
      <c r="B133" s="138"/>
      <c r="C133" s="1"/>
      <c r="D133" s="2"/>
    </row>
    <row r="134" spans="1:4" s="67" customFormat="1">
      <c r="A134" s="139"/>
      <c r="B134" s="140"/>
      <c r="C134" s="1"/>
      <c r="D134" s="2"/>
    </row>
    <row r="135" spans="1:4" s="80" customFormat="1">
      <c r="A135" s="92"/>
      <c r="B135" s="92"/>
      <c r="C135" s="93"/>
      <c r="D135" s="91"/>
    </row>
    <row r="136" spans="1:4" s="80" customFormat="1">
      <c r="A136" s="92"/>
      <c r="B136" s="92"/>
      <c r="C136" s="93"/>
      <c r="D136" s="91"/>
    </row>
    <row r="137" spans="1:4" s="80" customFormat="1">
      <c r="A137" s="92"/>
      <c r="B137" s="92"/>
      <c r="C137" s="93"/>
      <c r="D137" s="91"/>
    </row>
    <row r="138" spans="1:4">
      <c r="A138" s="67" t="s">
        <v>33</v>
      </c>
      <c r="B138" s="67"/>
    </row>
    <row r="139" spans="1:4">
      <c r="A139" s="67"/>
      <c r="B139" s="67"/>
    </row>
    <row r="140" spans="1:4">
      <c r="A140" s="67" t="s">
        <v>1</v>
      </c>
      <c r="B140" s="67"/>
    </row>
    <row r="141" spans="1:4" s="67" customFormat="1">
      <c r="A141" s="1"/>
      <c r="B141" s="1"/>
      <c r="C141" s="1"/>
      <c r="D141" s="2"/>
    </row>
    <row r="144" spans="1:4">
      <c r="C144" s="116"/>
      <c r="D144" s="1"/>
    </row>
    <row r="165" spans="1:4">
      <c r="A165" s="116"/>
      <c r="D165" s="1"/>
    </row>
  </sheetData>
  <mergeCells count="9">
    <mergeCell ref="A22:B22"/>
    <mergeCell ref="A110:B110"/>
    <mergeCell ref="A132:B134"/>
    <mergeCell ref="A2:B7"/>
    <mergeCell ref="A8:B9"/>
    <mergeCell ref="A10:B10"/>
    <mergeCell ref="A12:B12"/>
    <mergeCell ref="A14:B14"/>
    <mergeCell ref="A17:B17"/>
  </mergeCells>
  <pageMargins left="0.51181102362204722" right="0.51181102362204722" top="0.78740157480314965" bottom="0.78740157480314965" header="0.31496062992125984" footer="0.31496062992125984"/>
  <pageSetup paperSize="9" scale="60" orientation="portrait" r:id="rId1"/>
  <colBreaks count="1" manualBreakCount="1">
    <brk id="2" max="113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D164"/>
  <sheetViews>
    <sheetView showGridLines="0" view="pageBreakPreview" zoomScale="70" zoomScaleNormal="85" zoomScaleSheetLayoutView="70" workbookViewId="0"/>
  </sheetViews>
  <sheetFormatPr defaultColWidth="41.7109375" defaultRowHeight="15"/>
  <cols>
    <col min="1" max="1" width="108" style="1" customWidth="1"/>
    <col min="2" max="2" width="43.42578125" style="1" customWidth="1"/>
    <col min="3" max="3" width="70.7109375" style="1" customWidth="1"/>
    <col min="4" max="4" width="41.7109375" style="2" customWidth="1"/>
    <col min="5" max="16384" width="41.7109375" style="1"/>
  </cols>
  <sheetData>
    <row r="1" spans="1:4" ht="81.75" customHeight="1"/>
    <row r="2" spans="1:4">
      <c r="A2" s="141" t="s">
        <v>0</v>
      </c>
      <c r="B2" s="141"/>
      <c r="C2" s="2"/>
      <c r="D2" s="1"/>
    </row>
    <row r="3" spans="1:4">
      <c r="A3" s="141"/>
      <c r="B3" s="141"/>
      <c r="C3" s="2"/>
      <c r="D3" s="1"/>
    </row>
    <row r="4" spans="1:4">
      <c r="A4" s="141"/>
      <c r="B4" s="141"/>
      <c r="C4" s="2"/>
      <c r="D4" s="1"/>
    </row>
    <row r="5" spans="1:4">
      <c r="A5" s="141"/>
      <c r="B5" s="141"/>
      <c r="C5" s="2"/>
      <c r="D5" s="1"/>
    </row>
    <row r="6" spans="1:4">
      <c r="A6" s="141"/>
      <c r="B6" s="141"/>
      <c r="C6" s="2"/>
      <c r="D6" s="1"/>
    </row>
    <row r="7" spans="1:4">
      <c r="A7" s="141"/>
      <c r="B7" s="141"/>
      <c r="C7" s="8"/>
      <c r="D7" s="1"/>
    </row>
    <row r="8" spans="1:4" ht="23.25" customHeight="1">
      <c r="A8" s="142" t="s">
        <v>54</v>
      </c>
      <c r="B8" s="142"/>
      <c r="C8" s="8"/>
      <c r="D8" s="1"/>
    </row>
    <row r="9" spans="1:4" ht="23.25" customHeight="1">
      <c r="A9" s="142"/>
      <c r="B9" s="142"/>
      <c r="C9" s="8"/>
      <c r="D9" s="1"/>
    </row>
    <row r="10" spans="1:4">
      <c r="A10" s="143" t="s">
        <v>43</v>
      </c>
      <c r="B10" s="144"/>
      <c r="C10" s="2"/>
      <c r="D10" s="1"/>
    </row>
    <row r="11" spans="1:4">
      <c r="A11" s="27" t="s">
        <v>44</v>
      </c>
      <c r="B11" s="51"/>
      <c r="C11" s="2"/>
      <c r="D11" s="1"/>
    </row>
    <row r="12" spans="1:4">
      <c r="A12" s="145" t="s">
        <v>39</v>
      </c>
      <c r="B12" s="146"/>
      <c r="C12" s="9"/>
      <c r="D12" s="1"/>
    </row>
    <row r="13" spans="1:4">
      <c r="A13" s="52" t="s">
        <v>44</v>
      </c>
      <c r="B13" s="51"/>
      <c r="C13" s="2"/>
      <c r="D13" s="1"/>
    </row>
    <row r="14" spans="1:4">
      <c r="A14" s="145" t="s">
        <v>40</v>
      </c>
      <c r="B14" s="146"/>
      <c r="C14" s="7"/>
      <c r="D14" s="1"/>
    </row>
    <row r="15" spans="1:4">
      <c r="A15" s="52" t="s">
        <v>55</v>
      </c>
      <c r="B15" s="51"/>
      <c r="C15" s="2"/>
      <c r="D15" s="1"/>
    </row>
    <row r="16" spans="1:4">
      <c r="A16" s="53" t="s">
        <v>41</v>
      </c>
      <c r="B16" s="53"/>
      <c r="C16" s="9"/>
      <c r="D16" s="1"/>
    </row>
    <row r="17" spans="1:4">
      <c r="A17" s="145" t="s">
        <v>42</v>
      </c>
      <c r="B17" s="146"/>
      <c r="C17" s="7"/>
      <c r="D17" s="1"/>
    </row>
    <row r="18" spans="1:4">
      <c r="A18" s="52"/>
      <c r="B18" s="51"/>
      <c r="C18" s="7"/>
      <c r="D18" s="1"/>
    </row>
    <row r="19" spans="1:4" s="3" customFormat="1">
      <c r="A19" s="54" t="s">
        <v>96</v>
      </c>
      <c r="B19" s="94">
        <v>13128561.76</v>
      </c>
      <c r="C19" s="10"/>
    </row>
    <row r="20" spans="1:4" s="3" customFormat="1">
      <c r="A20" s="54" t="s">
        <v>95</v>
      </c>
      <c r="B20" s="94">
        <v>0</v>
      </c>
      <c r="C20" s="10"/>
    </row>
    <row r="21" spans="1:4" s="3" customFormat="1">
      <c r="A21" s="16"/>
      <c r="B21" s="17"/>
      <c r="C21" s="10"/>
    </row>
    <row r="22" spans="1:4" ht="26.25">
      <c r="A22" s="132" t="s">
        <v>36</v>
      </c>
      <c r="B22" s="133"/>
      <c r="C22" s="9"/>
      <c r="D22" s="1"/>
    </row>
    <row r="23" spans="1:4">
      <c r="A23" s="36" t="s">
        <v>127</v>
      </c>
      <c r="B23" s="55" t="s">
        <v>57</v>
      </c>
      <c r="C23" s="9"/>
      <c r="D23" s="1"/>
    </row>
    <row r="24" spans="1:4">
      <c r="A24" s="23" t="s">
        <v>6</v>
      </c>
      <c r="B24" s="35"/>
      <c r="C24" s="12"/>
      <c r="D24" s="1"/>
    </row>
    <row r="25" spans="1:4">
      <c r="A25" s="57" t="s">
        <v>2</v>
      </c>
      <c r="B25" s="58">
        <f>SUM(B26)</f>
        <v>2396.1</v>
      </c>
      <c r="C25" s="13"/>
      <c r="D25" s="1"/>
    </row>
    <row r="26" spans="1:4">
      <c r="A26" s="56" t="s">
        <v>56</v>
      </c>
      <c r="B26" s="59">
        <v>2396.1</v>
      </c>
      <c r="C26" s="13"/>
      <c r="D26" s="1"/>
    </row>
    <row r="27" spans="1:4">
      <c r="A27" s="57" t="s">
        <v>161</v>
      </c>
      <c r="B27" s="58">
        <f>SUM(B28:B33)</f>
        <v>5130601.9999999991</v>
      </c>
      <c r="C27" s="13"/>
      <c r="D27" s="1"/>
    </row>
    <row r="28" spans="1:4">
      <c r="A28" s="56" t="s">
        <v>45</v>
      </c>
      <c r="B28" s="59">
        <v>0</v>
      </c>
      <c r="C28" s="13"/>
      <c r="D28" s="1"/>
    </row>
    <row r="29" spans="1:4">
      <c r="A29" s="56" t="s">
        <v>73</v>
      </c>
      <c r="B29" s="60">
        <v>2171257.4</v>
      </c>
      <c r="C29" s="13"/>
      <c r="D29" s="1"/>
    </row>
    <row r="30" spans="1:4">
      <c r="A30" s="56" t="s">
        <v>72</v>
      </c>
      <c r="B30" s="60">
        <v>33390.839999999997</v>
      </c>
      <c r="C30" s="13"/>
      <c r="D30" s="1"/>
    </row>
    <row r="31" spans="1:4">
      <c r="A31" s="56" t="s">
        <v>74</v>
      </c>
      <c r="B31" s="62">
        <v>2896430.63</v>
      </c>
      <c r="C31" s="13"/>
      <c r="D31" s="1"/>
    </row>
    <row r="32" spans="1:4">
      <c r="A32" s="56" t="s">
        <v>107</v>
      </c>
      <c r="B32" s="60">
        <v>0</v>
      </c>
      <c r="C32" s="13"/>
      <c r="D32" s="1"/>
    </row>
    <row r="33" spans="1:4">
      <c r="A33" s="56" t="s">
        <v>111</v>
      </c>
      <c r="B33" s="60">
        <v>29523.129999999699</v>
      </c>
      <c r="C33" s="13"/>
      <c r="D33" s="1"/>
    </row>
    <row r="34" spans="1:4">
      <c r="A34" s="57" t="s">
        <v>169</v>
      </c>
      <c r="B34" s="58">
        <f>SUM(B35:B36)</f>
        <v>21606899.950000003</v>
      </c>
      <c r="C34" s="13"/>
      <c r="D34" s="1"/>
    </row>
    <row r="35" spans="1:4">
      <c r="A35" s="56" t="s">
        <v>58</v>
      </c>
      <c r="B35" s="61">
        <v>12210045.32</v>
      </c>
      <c r="C35" s="13"/>
      <c r="D35" s="1"/>
    </row>
    <row r="36" spans="1:4">
      <c r="A36" s="56" t="s">
        <v>71</v>
      </c>
      <c r="B36" s="60">
        <v>9396854.6300000008</v>
      </c>
      <c r="C36" s="13"/>
      <c r="D36" s="1"/>
    </row>
    <row r="37" spans="1:4">
      <c r="A37" s="25" t="s">
        <v>4</v>
      </c>
      <c r="B37" s="42">
        <f>SUM(B25,B27,B34)</f>
        <v>26739898.050000001</v>
      </c>
      <c r="C37" s="13"/>
      <c r="D37" s="1"/>
    </row>
    <row r="38" spans="1:4">
      <c r="A38" s="26"/>
      <c r="B38" s="24"/>
      <c r="C38" s="13"/>
      <c r="D38" s="1"/>
    </row>
    <row r="39" spans="1:4">
      <c r="A39" s="23" t="s">
        <v>5</v>
      </c>
      <c r="B39" s="23"/>
      <c r="C39" s="11"/>
      <c r="D39" s="1"/>
    </row>
    <row r="40" spans="1:4" s="79" customFormat="1">
      <c r="A40" s="77" t="s">
        <v>60</v>
      </c>
      <c r="B40" s="44">
        <f>SUM(B41)</f>
        <v>12633981.619999999</v>
      </c>
      <c r="C40" s="78"/>
    </row>
    <row r="41" spans="1:4">
      <c r="A41" s="56" t="s">
        <v>59</v>
      </c>
      <c r="B41" s="100">
        <v>12633981.619999999</v>
      </c>
      <c r="C41" s="13"/>
      <c r="D41" s="1"/>
    </row>
    <row r="42" spans="1:4" s="80" customFormat="1">
      <c r="A42" s="77" t="s">
        <v>62</v>
      </c>
      <c r="B42" s="44">
        <v>0</v>
      </c>
      <c r="C42" s="68"/>
    </row>
    <row r="43" spans="1:4" s="80" customFormat="1">
      <c r="A43" s="83" t="s">
        <v>63</v>
      </c>
      <c r="B43" s="44">
        <f>SUM(B44:B45)</f>
        <v>9970.15</v>
      </c>
      <c r="C43" s="68"/>
    </row>
    <row r="44" spans="1:4" s="80" customFormat="1">
      <c r="A44" s="56" t="s">
        <v>129</v>
      </c>
      <c r="B44" s="100">
        <v>4233.74</v>
      </c>
      <c r="C44" s="68"/>
    </row>
    <row r="45" spans="1:4">
      <c r="A45" s="56" t="s">
        <v>130</v>
      </c>
      <c r="B45" s="100">
        <v>5736.41</v>
      </c>
      <c r="C45" s="13"/>
      <c r="D45" s="80"/>
    </row>
    <row r="46" spans="1:4" s="85" customFormat="1">
      <c r="A46" s="83" t="s">
        <v>64</v>
      </c>
      <c r="B46" s="84">
        <f>SUM(B47:B48)</f>
        <v>58624.65</v>
      </c>
      <c r="C46" s="78"/>
    </row>
    <row r="47" spans="1:4" s="67" customFormat="1">
      <c r="A47" s="56" t="s">
        <v>97</v>
      </c>
      <c r="B47" s="100">
        <v>39766.68</v>
      </c>
      <c r="C47" s="68"/>
    </row>
    <row r="48" spans="1:4">
      <c r="A48" s="56" t="s">
        <v>131</v>
      </c>
      <c r="B48" s="100">
        <v>18857.97</v>
      </c>
      <c r="C48" s="13"/>
      <c r="D48" s="80"/>
    </row>
    <row r="49" spans="1:3" s="67" customFormat="1">
      <c r="A49" s="83" t="s">
        <v>67</v>
      </c>
      <c r="B49" s="44">
        <f>SUM(B50:B54)</f>
        <v>401981.52999999997</v>
      </c>
      <c r="C49" s="68"/>
    </row>
    <row r="50" spans="1:3" s="67" customFormat="1">
      <c r="A50" s="82" t="s">
        <v>66</v>
      </c>
      <c r="B50" s="108">
        <v>64703.18</v>
      </c>
      <c r="C50" s="68"/>
    </row>
    <row r="51" spans="1:3" s="67" customFormat="1">
      <c r="A51" s="81" t="s">
        <v>68</v>
      </c>
      <c r="B51" s="108">
        <v>336630.44</v>
      </c>
      <c r="C51" s="68"/>
    </row>
    <row r="52" spans="1:3" s="67" customFormat="1">
      <c r="A52" s="82" t="s">
        <v>70</v>
      </c>
      <c r="B52" s="89">
        <v>647.91</v>
      </c>
      <c r="C52" s="68"/>
    </row>
    <row r="53" spans="1:3" s="67" customFormat="1">
      <c r="A53" s="82" t="s">
        <v>69</v>
      </c>
      <c r="B53" s="89">
        <v>0</v>
      </c>
      <c r="C53" s="68"/>
    </row>
    <row r="54" spans="1:3" s="67" customFormat="1">
      <c r="A54" s="82" t="s">
        <v>124</v>
      </c>
      <c r="B54" s="89">
        <v>0</v>
      </c>
      <c r="C54" s="68"/>
    </row>
    <row r="55" spans="1:3" s="67" customFormat="1">
      <c r="A55" s="28" t="s">
        <v>7</v>
      </c>
      <c r="B55" s="43">
        <f>SUM(B40,B42,B43,B46,B49)</f>
        <v>13104557.949999999</v>
      </c>
      <c r="C55" s="15"/>
    </row>
    <row r="56" spans="1:3" s="67" customFormat="1">
      <c r="A56" s="29"/>
      <c r="B56" s="5"/>
      <c r="C56" s="15"/>
    </row>
    <row r="57" spans="1:3" s="67" customFormat="1">
      <c r="A57" s="30" t="s">
        <v>8</v>
      </c>
      <c r="B57" s="18"/>
      <c r="C57" s="15"/>
    </row>
    <row r="58" spans="1:3" s="80" customFormat="1">
      <c r="A58" s="77" t="s">
        <v>75</v>
      </c>
      <c r="B58" s="44">
        <f>SUM(B59:B62)</f>
        <v>10572050.310000001</v>
      </c>
      <c r="C58" s="15"/>
    </row>
    <row r="59" spans="1:3" s="67" customFormat="1">
      <c r="A59" s="56" t="s">
        <v>76</v>
      </c>
      <c r="B59" s="100">
        <v>143957.46</v>
      </c>
      <c r="C59" s="15"/>
    </row>
    <row r="60" spans="1:3" s="67" customFormat="1">
      <c r="A60" s="56" t="s">
        <v>78</v>
      </c>
      <c r="B60" s="100">
        <v>9648111.4399999995</v>
      </c>
      <c r="C60" s="15"/>
    </row>
    <row r="61" spans="1:3" s="67" customFormat="1">
      <c r="A61" s="56" t="s">
        <v>99</v>
      </c>
      <c r="B61" s="100">
        <v>47981.41</v>
      </c>
      <c r="C61" s="15"/>
    </row>
    <row r="62" spans="1:3" s="67" customFormat="1">
      <c r="A62" s="56" t="s">
        <v>98</v>
      </c>
      <c r="B62" s="100">
        <v>732000</v>
      </c>
      <c r="C62" s="15"/>
    </row>
    <row r="63" spans="1:3" s="67" customFormat="1">
      <c r="A63" s="28" t="s">
        <v>77</v>
      </c>
      <c r="B63" s="44">
        <f>SUM(B58)</f>
        <v>10572050.310000001</v>
      </c>
      <c r="C63" s="15"/>
    </row>
    <row r="64" spans="1:3" s="39" customFormat="1">
      <c r="A64" s="27"/>
      <c r="B64" s="37"/>
      <c r="C64" s="38"/>
    </row>
    <row r="65" spans="1:3" s="67" customFormat="1">
      <c r="A65" s="31" t="s">
        <v>9</v>
      </c>
      <c r="B65" s="32"/>
      <c r="C65" s="6"/>
    </row>
    <row r="66" spans="1:3" s="88" customFormat="1">
      <c r="A66" s="69" t="s">
        <v>80</v>
      </c>
      <c r="B66" s="86">
        <f>SUM(B67:B70)</f>
        <v>13238288.290000001</v>
      </c>
      <c r="C66" s="87"/>
    </row>
    <row r="67" spans="1:3" s="67" customFormat="1">
      <c r="A67" s="56" t="s">
        <v>81</v>
      </c>
      <c r="B67" s="100">
        <v>526299.05000000005</v>
      </c>
      <c r="C67" s="6"/>
    </row>
    <row r="68" spans="1:3" s="67" customFormat="1">
      <c r="A68" s="56" t="s">
        <v>82</v>
      </c>
      <c r="B68" s="100">
        <v>12531509.189999999</v>
      </c>
      <c r="C68" s="6"/>
    </row>
    <row r="69" spans="1:3" s="67" customFormat="1">
      <c r="A69" s="56" t="s">
        <v>84</v>
      </c>
      <c r="B69" s="100">
        <v>180480.05</v>
      </c>
      <c r="C69" s="6"/>
    </row>
    <row r="70" spans="1:3" s="67" customFormat="1">
      <c r="A70" s="56" t="s">
        <v>114</v>
      </c>
      <c r="B70" s="100">
        <v>0</v>
      </c>
      <c r="C70" s="6"/>
    </row>
    <row r="71" spans="1:3" s="67" customFormat="1">
      <c r="A71" s="30" t="s">
        <v>85</v>
      </c>
      <c r="B71" s="46">
        <f>B66</f>
        <v>13238288.290000001</v>
      </c>
      <c r="C71" s="6"/>
    </row>
    <row r="72" spans="1:3" s="39" customFormat="1">
      <c r="A72" s="27"/>
      <c r="B72" s="37"/>
      <c r="C72" s="38"/>
    </row>
    <row r="73" spans="1:3" s="67" customFormat="1">
      <c r="A73" s="30" t="s">
        <v>10</v>
      </c>
      <c r="B73" s="19"/>
      <c r="C73" s="6"/>
    </row>
    <row r="74" spans="1:3" s="67" customFormat="1">
      <c r="A74" s="30" t="s">
        <v>11</v>
      </c>
      <c r="B74" s="30"/>
      <c r="C74" s="11"/>
    </row>
    <row r="75" spans="1:3" s="67" customFormat="1">
      <c r="A75" s="69" t="s">
        <v>12</v>
      </c>
      <c r="B75" s="102">
        <v>3351011.47</v>
      </c>
      <c r="C75" s="68"/>
    </row>
    <row r="76" spans="1:3" s="67" customFormat="1">
      <c r="A76" s="29" t="s">
        <v>13</v>
      </c>
      <c r="B76" s="44">
        <v>1734355.64</v>
      </c>
      <c r="C76" s="68"/>
    </row>
    <row r="77" spans="1:3" s="67" customFormat="1">
      <c r="A77" s="29" t="s">
        <v>26</v>
      </c>
      <c r="B77" s="102">
        <v>1784248.67</v>
      </c>
      <c r="C77" s="68"/>
    </row>
    <row r="78" spans="1:3" s="67" customFormat="1">
      <c r="A78" s="69" t="s">
        <v>25</v>
      </c>
      <c r="B78" s="44">
        <v>0</v>
      </c>
      <c r="C78" s="68"/>
    </row>
    <row r="79" spans="1:3" s="67" customFormat="1">
      <c r="A79" s="69" t="s">
        <v>27</v>
      </c>
      <c r="B79" s="44">
        <v>445391.1</v>
      </c>
      <c r="C79" s="68"/>
    </row>
    <row r="80" spans="1:3" s="67" customFormat="1">
      <c r="A80" s="69" t="s">
        <v>28</v>
      </c>
      <c r="B80" s="44">
        <f>SUM(B81:B82)</f>
        <v>1937752.74</v>
      </c>
      <c r="C80" s="68"/>
    </row>
    <row r="81" spans="1:3" s="67" customFormat="1">
      <c r="A81" s="65" t="s">
        <v>46</v>
      </c>
      <c r="B81" s="100">
        <v>1937752.74</v>
      </c>
      <c r="C81" s="68"/>
    </row>
    <row r="82" spans="1:3" s="67" customFormat="1">
      <c r="A82" s="65" t="s">
        <v>100</v>
      </c>
      <c r="B82" s="100"/>
      <c r="C82" s="68"/>
    </row>
    <row r="83" spans="1:3" s="67" customFormat="1" ht="30">
      <c r="A83" s="69" t="s">
        <v>29</v>
      </c>
      <c r="B83" s="44">
        <v>0</v>
      </c>
      <c r="C83" s="68"/>
    </row>
    <row r="84" spans="1:3" s="67" customFormat="1">
      <c r="A84" s="63" t="s">
        <v>30</v>
      </c>
      <c r="B84" s="44">
        <f>SUM(B85:B95)</f>
        <v>412527.10999999993</v>
      </c>
      <c r="C84" s="68"/>
    </row>
    <row r="85" spans="1:3" s="67" customFormat="1">
      <c r="A85" s="75" t="s">
        <v>47</v>
      </c>
      <c r="B85" s="100">
        <v>125154.68</v>
      </c>
      <c r="C85" s="68"/>
    </row>
    <row r="86" spans="1:3" s="67" customFormat="1">
      <c r="A86" s="75" t="s">
        <v>48</v>
      </c>
      <c r="B86" s="100">
        <v>4050</v>
      </c>
      <c r="C86" s="68"/>
    </row>
    <row r="87" spans="1:3" s="67" customFormat="1">
      <c r="A87" s="75" t="s">
        <v>49</v>
      </c>
      <c r="B87" s="100">
        <v>0</v>
      </c>
      <c r="C87" s="68"/>
    </row>
    <row r="88" spans="1:3" s="67" customFormat="1">
      <c r="A88" s="75" t="s">
        <v>50</v>
      </c>
      <c r="B88" s="100">
        <v>137307.18</v>
      </c>
      <c r="C88" s="68"/>
    </row>
    <row r="89" spans="1:3" s="67" customFormat="1">
      <c r="A89" s="75" t="s">
        <v>51</v>
      </c>
      <c r="B89" s="100">
        <v>58399.09</v>
      </c>
      <c r="C89" s="68"/>
    </row>
    <row r="90" spans="1:3" s="67" customFormat="1">
      <c r="A90" s="75" t="s">
        <v>52</v>
      </c>
      <c r="B90" s="100">
        <v>85868.25</v>
      </c>
      <c r="C90" s="68"/>
    </row>
    <row r="91" spans="1:3" s="67" customFormat="1">
      <c r="A91" s="75" t="s">
        <v>53</v>
      </c>
      <c r="B91" s="108">
        <v>647.91</v>
      </c>
      <c r="C91" s="68"/>
    </row>
    <row r="92" spans="1:3" s="67" customFormat="1">
      <c r="A92" s="75" t="s">
        <v>108</v>
      </c>
      <c r="B92" s="100">
        <v>1100</v>
      </c>
      <c r="C92" s="68"/>
    </row>
    <row r="93" spans="1:3" s="67" customFormat="1">
      <c r="A93" s="100" t="s">
        <v>115</v>
      </c>
      <c r="B93" s="100">
        <v>0</v>
      </c>
      <c r="C93" s="68"/>
    </row>
    <row r="94" spans="1:3" s="67" customFormat="1">
      <c r="A94" s="100" t="s">
        <v>116</v>
      </c>
      <c r="B94" s="100">
        <v>0</v>
      </c>
      <c r="C94" s="68"/>
    </row>
    <row r="95" spans="1:3" s="67" customFormat="1">
      <c r="A95" s="100" t="s">
        <v>125</v>
      </c>
      <c r="B95" s="100">
        <v>0</v>
      </c>
      <c r="C95" s="68"/>
    </row>
    <row r="96" spans="1:3" s="67" customFormat="1">
      <c r="A96" s="27" t="s">
        <v>34</v>
      </c>
      <c r="B96" s="45">
        <f>SUM(B75,B76,B77,B78,B79,B80,B83,B84)</f>
        <v>9665286.7299999986</v>
      </c>
      <c r="C96" s="68"/>
    </row>
    <row r="97" spans="1:4" s="67" customFormat="1">
      <c r="A97" s="27"/>
      <c r="B97" s="20"/>
      <c r="C97" s="68"/>
    </row>
    <row r="98" spans="1:4" s="67" customFormat="1">
      <c r="A98" s="30" t="s">
        <v>14</v>
      </c>
      <c r="B98" s="30"/>
      <c r="C98" s="15"/>
    </row>
    <row r="99" spans="1:4" s="67" customFormat="1">
      <c r="A99" s="109" t="s">
        <v>15</v>
      </c>
      <c r="B99" s="110">
        <v>732000</v>
      </c>
      <c r="C99" s="68"/>
    </row>
    <row r="100" spans="1:4" s="80" customFormat="1">
      <c r="A100" s="69" t="s">
        <v>16</v>
      </c>
      <c r="B100" s="110">
        <v>0</v>
      </c>
      <c r="C100" s="15"/>
    </row>
    <row r="101" spans="1:4" s="80" customFormat="1">
      <c r="A101" s="69" t="s">
        <v>17</v>
      </c>
      <c r="B101" s="110">
        <v>0</v>
      </c>
      <c r="C101" s="15"/>
    </row>
    <row r="102" spans="1:4" s="80" customFormat="1">
      <c r="A102" s="69" t="s">
        <v>32</v>
      </c>
      <c r="B102" s="110">
        <v>0</v>
      </c>
      <c r="C102" s="15"/>
    </row>
    <row r="103" spans="1:4" s="67" customFormat="1">
      <c r="A103" s="27" t="s">
        <v>38</v>
      </c>
      <c r="B103" s="43">
        <f>B99+B100+B101+B102</f>
        <v>732000</v>
      </c>
      <c r="C103" s="6"/>
    </row>
    <row r="104" spans="1:4" s="67" customFormat="1" ht="14.25" customHeight="1">
      <c r="A104" s="27" t="s">
        <v>37</v>
      </c>
      <c r="B104" s="43">
        <f>B96+B103</f>
        <v>10397286.729999999</v>
      </c>
      <c r="C104" s="6"/>
    </row>
    <row r="105" spans="1:4" s="67" customFormat="1">
      <c r="A105" s="27"/>
      <c r="B105" s="5"/>
      <c r="C105" s="6"/>
    </row>
    <row r="106" spans="1:4" s="67" customFormat="1">
      <c r="A106" s="31" t="s">
        <v>18</v>
      </c>
      <c r="B106" s="32"/>
      <c r="C106" s="6"/>
    </row>
    <row r="107" spans="1:4" s="67" customFormat="1">
      <c r="A107" s="65" t="s">
        <v>86</v>
      </c>
      <c r="B107" s="5">
        <v>0</v>
      </c>
      <c r="C107" s="15"/>
    </row>
    <row r="108" spans="1:4" s="67" customFormat="1">
      <c r="A108" s="33" t="s">
        <v>87</v>
      </c>
      <c r="B108" s="47">
        <f>B107</f>
        <v>0</v>
      </c>
      <c r="C108" s="2"/>
    </row>
    <row r="109" spans="1:4" s="41" customFormat="1">
      <c r="A109" s="134"/>
      <c r="B109" s="134"/>
      <c r="C109" s="40"/>
    </row>
    <row r="110" spans="1:4" s="67" customFormat="1">
      <c r="A110" s="23" t="s">
        <v>128</v>
      </c>
      <c r="B110" s="34"/>
      <c r="C110" s="13"/>
    </row>
    <row r="111" spans="1:4">
      <c r="A111" s="57" t="s">
        <v>19</v>
      </c>
      <c r="B111" s="58">
        <f>SUM(B112)</f>
        <v>1748.28</v>
      </c>
      <c r="C111" s="13"/>
      <c r="D111" s="1"/>
    </row>
    <row r="112" spans="1:4">
      <c r="A112" s="56" t="s">
        <v>88</v>
      </c>
      <c r="B112" s="99">
        <v>1748.28</v>
      </c>
      <c r="C112" s="13"/>
      <c r="D112" s="1"/>
    </row>
    <row r="113" spans="1:4">
      <c r="A113" s="57" t="s">
        <v>170</v>
      </c>
      <c r="B113" s="58">
        <f>SUM(B114:B119)</f>
        <v>5628498.6399999997</v>
      </c>
      <c r="C113" s="13"/>
      <c r="D113" s="1"/>
    </row>
    <row r="114" spans="1:4">
      <c r="A114" s="56" t="s">
        <v>89</v>
      </c>
      <c r="B114" s="98">
        <v>0</v>
      </c>
      <c r="C114" s="13"/>
      <c r="D114" s="1"/>
    </row>
    <row r="115" spans="1:4">
      <c r="A115" s="56" t="s">
        <v>90</v>
      </c>
      <c r="B115" s="60">
        <v>2557819.5299999998</v>
      </c>
      <c r="C115" s="13"/>
      <c r="D115" s="1"/>
    </row>
    <row r="116" spans="1:4">
      <c r="A116" s="56" t="s">
        <v>91</v>
      </c>
      <c r="B116" s="60">
        <v>33390.839999999997</v>
      </c>
      <c r="C116" s="13"/>
      <c r="D116" s="1"/>
    </row>
    <row r="117" spans="1:4">
      <c r="A117" s="56" t="s">
        <v>92</v>
      </c>
      <c r="B117" s="62">
        <v>3034663.28</v>
      </c>
      <c r="C117" s="13"/>
      <c r="D117" s="1"/>
    </row>
    <row r="118" spans="1:4">
      <c r="A118" s="56" t="s">
        <v>109</v>
      </c>
      <c r="B118" s="60">
        <v>0</v>
      </c>
      <c r="C118" s="13"/>
      <c r="D118" s="1"/>
    </row>
    <row r="119" spans="1:4">
      <c r="A119" s="56" t="s">
        <v>110</v>
      </c>
      <c r="B119" s="60">
        <v>2624.9900000001498</v>
      </c>
      <c r="C119" s="13"/>
      <c r="D119" s="1"/>
    </row>
    <row r="120" spans="1:4">
      <c r="A120" s="57" t="s">
        <v>171</v>
      </c>
      <c r="B120" s="58">
        <f>SUM(B121:B122)</f>
        <v>23816922.350000001</v>
      </c>
      <c r="C120" s="13"/>
      <c r="D120" s="1"/>
    </row>
    <row r="121" spans="1:4">
      <c r="A121" s="56" t="s">
        <v>93</v>
      </c>
      <c r="B121" s="61">
        <v>15133209.75</v>
      </c>
      <c r="C121" s="13"/>
      <c r="D121" s="1"/>
    </row>
    <row r="122" spans="1:4">
      <c r="A122" s="56" t="s">
        <v>94</v>
      </c>
      <c r="B122" s="60">
        <v>8683712.5999999996</v>
      </c>
      <c r="C122" s="13"/>
      <c r="D122" s="1"/>
    </row>
    <row r="123" spans="1:4">
      <c r="A123" s="25" t="s">
        <v>165</v>
      </c>
      <c r="B123" s="42">
        <f>SUM(B111,B113,B120)</f>
        <v>29447169.270000003</v>
      </c>
      <c r="C123" s="13"/>
      <c r="D123" s="1"/>
    </row>
    <row r="124" spans="1:4" s="80" customFormat="1">
      <c r="A124" s="83" t="s">
        <v>35</v>
      </c>
      <c r="B124" s="58">
        <f>(B37+B55)-(B104+B108)</f>
        <v>29447169.270000003</v>
      </c>
      <c r="C124" s="13"/>
    </row>
    <row r="125" spans="1:4" s="67" customFormat="1">
      <c r="A125" s="21" t="s">
        <v>3</v>
      </c>
      <c r="B125" s="22"/>
      <c r="C125" s="7"/>
      <c r="D125" s="2"/>
    </row>
    <row r="126" spans="1:4" s="67" customFormat="1">
      <c r="A126" s="48" t="s">
        <v>23</v>
      </c>
      <c r="B126" s="49"/>
      <c r="C126" s="7"/>
      <c r="D126" s="2"/>
    </row>
    <row r="127" spans="1:4" s="88" customFormat="1">
      <c r="A127" s="95" t="s">
        <v>21</v>
      </c>
      <c r="B127" s="58">
        <v>2989938.95</v>
      </c>
      <c r="C127" s="96"/>
      <c r="D127" s="97"/>
    </row>
    <row r="128" spans="1:4" s="88" customFormat="1">
      <c r="A128" s="95" t="s">
        <v>22</v>
      </c>
      <c r="B128" s="58">
        <v>0</v>
      </c>
      <c r="C128" s="96"/>
      <c r="D128" s="97"/>
    </row>
    <row r="129" spans="1:4" s="88" customFormat="1">
      <c r="A129" s="95" t="s">
        <v>31</v>
      </c>
      <c r="B129" s="58">
        <v>0</v>
      </c>
      <c r="C129" s="96"/>
      <c r="D129" s="97"/>
    </row>
    <row r="130" spans="1:4" s="67" customFormat="1">
      <c r="A130" s="48" t="s">
        <v>24</v>
      </c>
      <c r="B130" s="50">
        <f>B127+B128+B129</f>
        <v>2989938.95</v>
      </c>
      <c r="C130" s="1"/>
      <c r="D130" s="2"/>
    </row>
    <row r="131" spans="1:4" s="67" customFormat="1">
      <c r="A131" s="135" t="s">
        <v>20</v>
      </c>
      <c r="B131" s="136"/>
      <c r="C131" s="1"/>
      <c r="D131" s="2"/>
    </row>
    <row r="132" spans="1:4" s="67" customFormat="1">
      <c r="A132" s="137"/>
      <c r="B132" s="138"/>
      <c r="C132" s="1"/>
      <c r="D132" s="2"/>
    </row>
    <row r="133" spans="1:4" s="67" customFormat="1">
      <c r="A133" s="139"/>
      <c r="B133" s="140"/>
      <c r="C133" s="1"/>
      <c r="D133" s="2"/>
    </row>
    <row r="134" spans="1:4" s="80" customFormat="1">
      <c r="A134" s="92"/>
      <c r="B134" s="92"/>
      <c r="C134" s="93"/>
      <c r="D134" s="91"/>
    </row>
    <row r="135" spans="1:4" s="80" customFormat="1">
      <c r="A135" s="92"/>
      <c r="B135" s="92"/>
      <c r="C135" s="93"/>
      <c r="D135" s="91"/>
    </row>
    <row r="136" spans="1:4" s="80" customFormat="1">
      <c r="A136" s="92"/>
      <c r="B136" s="92"/>
      <c r="C136" s="93"/>
      <c r="D136" s="91"/>
    </row>
    <row r="137" spans="1:4">
      <c r="A137" s="67" t="s">
        <v>33</v>
      </c>
      <c r="B137" s="67"/>
    </row>
    <row r="138" spans="1:4">
      <c r="A138" s="67"/>
      <c r="B138" s="67"/>
    </row>
    <row r="139" spans="1:4">
      <c r="A139" s="67" t="s">
        <v>1</v>
      </c>
      <c r="B139" s="67"/>
    </row>
    <row r="140" spans="1:4" s="67" customFormat="1">
      <c r="A140" s="1"/>
      <c r="B140" s="1"/>
      <c r="C140" s="1"/>
      <c r="D140" s="2"/>
    </row>
    <row r="143" spans="1:4">
      <c r="C143" s="106"/>
      <c r="D143" s="1"/>
    </row>
    <row r="164" spans="1:4">
      <c r="A164" s="106"/>
      <c r="D164" s="1"/>
    </row>
  </sheetData>
  <mergeCells count="9">
    <mergeCell ref="A22:B22"/>
    <mergeCell ref="A109:B109"/>
    <mergeCell ref="A131:B133"/>
    <mergeCell ref="A2:B7"/>
    <mergeCell ref="A8:B9"/>
    <mergeCell ref="A10:B10"/>
    <mergeCell ref="A12:B12"/>
    <mergeCell ref="A14:B14"/>
    <mergeCell ref="A17:B17"/>
  </mergeCells>
  <pageMargins left="0.51181102362204722" right="0.51181102362204722" top="0.78740157480314965" bottom="0.78740157480314965" header="0.31496062992125984" footer="0.31496062992125984"/>
  <pageSetup paperSize="9" scale="60" orientation="portrait" r:id="rId1"/>
  <colBreaks count="1" manualBreakCount="1">
    <brk id="2" max="113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D165"/>
  <sheetViews>
    <sheetView showGridLines="0" view="pageBreakPreview" zoomScale="70" zoomScaleNormal="85" zoomScaleSheetLayoutView="70" workbookViewId="0"/>
  </sheetViews>
  <sheetFormatPr defaultColWidth="41.7109375" defaultRowHeight="15"/>
  <cols>
    <col min="1" max="1" width="108" style="1" customWidth="1"/>
    <col min="2" max="2" width="43.42578125" style="1" customWidth="1"/>
    <col min="3" max="3" width="70.7109375" style="1" customWidth="1"/>
    <col min="4" max="4" width="41.7109375" style="2" customWidth="1"/>
    <col min="5" max="16384" width="41.7109375" style="1"/>
  </cols>
  <sheetData>
    <row r="1" spans="1:4" ht="81.75" customHeight="1"/>
    <row r="2" spans="1:4">
      <c r="A2" s="141" t="s">
        <v>0</v>
      </c>
      <c r="B2" s="141"/>
      <c r="C2" s="2"/>
      <c r="D2" s="1"/>
    </row>
    <row r="3" spans="1:4">
      <c r="A3" s="141"/>
      <c r="B3" s="141"/>
      <c r="C3" s="2"/>
      <c r="D3" s="1"/>
    </row>
    <row r="4" spans="1:4">
      <c r="A4" s="141"/>
      <c r="B4" s="141"/>
      <c r="C4" s="2"/>
      <c r="D4" s="1"/>
    </row>
    <row r="5" spans="1:4">
      <c r="A5" s="141"/>
      <c r="B5" s="141"/>
      <c r="C5" s="2"/>
      <c r="D5" s="1"/>
    </row>
    <row r="6" spans="1:4">
      <c r="A6" s="141"/>
      <c r="B6" s="141"/>
      <c r="C6" s="2"/>
      <c r="D6" s="1"/>
    </row>
    <row r="7" spans="1:4">
      <c r="A7" s="141"/>
      <c r="B7" s="141"/>
      <c r="C7" s="8"/>
      <c r="D7" s="1"/>
    </row>
    <row r="8" spans="1:4" ht="23.25" customHeight="1">
      <c r="A8" s="142" t="s">
        <v>54</v>
      </c>
      <c r="B8" s="142"/>
      <c r="C8" s="8"/>
      <c r="D8" s="1"/>
    </row>
    <row r="9" spans="1:4" ht="23.25" customHeight="1">
      <c r="A9" s="142"/>
      <c r="B9" s="142"/>
      <c r="C9" s="8"/>
      <c r="D9" s="1"/>
    </row>
    <row r="10" spans="1:4">
      <c r="A10" s="143" t="s">
        <v>43</v>
      </c>
      <c r="B10" s="144"/>
      <c r="C10" s="2"/>
      <c r="D10" s="1"/>
    </row>
    <row r="11" spans="1:4">
      <c r="A11" s="27" t="s">
        <v>44</v>
      </c>
      <c r="B11" s="51"/>
      <c r="C11" s="2"/>
      <c r="D11" s="1"/>
    </row>
    <row r="12" spans="1:4">
      <c r="A12" s="145" t="s">
        <v>39</v>
      </c>
      <c r="B12" s="146"/>
      <c r="C12" s="9"/>
      <c r="D12" s="1"/>
    </row>
    <row r="13" spans="1:4">
      <c r="A13" s="52" t="s">
        <v>44</v>
      </c>
      <c r="B13" s="51"/>
      <c r="C13" s="2"/>
      <c r="D13" s="1"/>
    </row>
    <row r="14" spans="1:4">
      <c r="A14" s="145" t="s">
        <v>40</v>
      </c>
      <c r="B14" s="146"/>
      <c r="C14" s="7"/>
      <c r="D14" s="1"/>
    </row>
    <row r="15" spans="1:4">
      <c r="A15" s="52" t="s">
        <v>55</v>
      </c>
      <c r="B15" s="51"/>
      <c r="C15" s="2"/>
      <c r="D15" s="1"/>
    </row>
    <row r="16" spans="1:4">
      <c r="A16" s="53" t="s">
        <v>41</v>
      </c>
      <c r="B16" s="53"/>
      <c r="C16" s="9"/>
      <c r="D16" s="1"/>
    </row>
    <row r="17" spans="1:4">
      <c r="A17" s="145" t="s">
        <v>42</v>
      </c>
      <c r="B17" s="146"/>
      <c r="C17" s="7"/>
      <c r="D17" s="1"/>
    </row>
    <row r="18" spans="1:4">
      <c r="A18" s="52"/>
      <c r="B18" s="51"/>
      <c r="C18" s="7"/>
      <c r="D18" s="1"/>
    </row>
    <row r="19" spans="1:4" s="3" customFormat="1">
      <c r="A19" s="54" t="s">
        <v>96</v>
      </c>
      <c r="B19" s="94">
        <v>13128561.76</v>
      </c>
      <c r="C19" s="10"/>
    </row>
    <row r="20" spans="1:4" s="3" customFormat="1">
      <c r="A20" s="54" t="s">
        <v>95</v>
      </c>
      <c r="B20" s="94">
        <v>0</v>
      </c>
      <c r="C20" s="10"/>
    </row>
    <row r="21" spans="1:4" s="3" customFormat="1">
      <c r="A21" s="16"/>
      <c r="B21" s="17"/>
      <c r="C21" s="10"/>
    </row>
    <row r="22" spans="1:4" ht="26.25">
      <c r="A22" s="132" t="s">
        <v>36</v>
      </c>
      <c r="B22" s="133"/>
      <c r="C22" s="9"/>
      <c r="D22" s="1"/>
    </row>
    <row r="23" spans="1:4">
      <c r="A23" s="36" t="s">
        <v>132</v>
      </c>
      <c r="B23" s="55" t="s">
        <v>57</v>
      </c>
      <c r="C23" s="9"/>
      <c r="D23" s="1"/>
    </row>
    <row r="24" spans="1:4">
      <c r="A24" s="23" t="s">
        <v>6</v>
      </c>
      <c r="B24" s="35"/>
      <c r="C24" s="12"/>
      <c r="D24" s="1"/>
    </row>
    <row r="25" spans="1:4">
      <c r="A25" s="57" t="s">
        <v>2</v>
      </c>
      <c r="B25" s="58">
        <f>SUM(B26)</f>
        <v>1748.28</v>
      </c>
      <c r="C25" s="13"/>
      <c r="D25" s="1"/>
    </row>
    <row r="26" spans="1:4">
      <c r="A26" s="56" t="s">
        <v>56</v>
      </c>
      <c r="B26" s="59">
        <v>1748.28</v>
      </c>
      <c r="C26" s="13"/>
      <c r="D26" s="1"/>
    </row>
    <row r="27" spans="1:4">
      <c r="A27" s="57" t="s">
        <v>172</v>
      </c>
      <c r="B27" s="58">
        <f>SUM(B28:B33)</f>
        <v>2591210.3699999996</v>
      </c>
      <c r="C27" s="13"/>
      <c r="D27" s="1"/>
    </row>
    <row r="28" spans="1:4">
      <c r="A28" s="56" t="s">
        <v>45</v>
      </c>
      <c r="B28" s="59">
        <v>0</v>
      </c>
      <c r="C28" s="13"/>
      <c r="D28" s="1"/>
    </row>
    <row r="29" spans="1:4">
      <c r="A29" s="56" t="s">
        <v>73</v>
      </c>
      <c r="B29" s="60">
        <v>2557819.5299999998</v>
      </c>
      <c r="C29" s="13"/>
      <c r="D29" s="1"/>
    </row>
    <row r="30" spans="1:4">
      <c r="A30" s="56" t="s">
        <v>72</v>
      </c>
      <c r="B30" s="60">
        <v>33390.839999999997</v>
      </c>
      <c r="C30" s="13"/>
      <c r="D30" s="1"/>
    </row>
    <row r="31" spans="1:4">
      <c r="A31" s="56" t="s">
        <v>74</v>
      </c>
      <c r="B31" s="60">
        <v>0</v>
      </c>
      <c r="C31" s="13"/>
      <c r="D31" s="1"/>
    </row>
    <row r="32" spans="1:4">
      <c r="A32" s="56" t="s">
        <v>107</v>
      </c>
      <c r="B32" s="60">
        <v>0</v>
      </c>
      <c r="C32" s="13"/>
      <c r="D32" s="1"/>
    </row>
    <row r="33" spans="1:4">
      <c r="A33" s="56" t="s">
        <v>111</v>
      </c>
      <c r="B33" s="60">
        <v>0</v>
      </c>
      <c r="C33" s="13"/>
      <c r="D33" s="1"/>
    </row>
    <row r="34" spans="1:4">
      <c r="A34" s="57" t="s">
        <v>167</v>
      </c>
      <c r="B34" s="58">
        <f>SUM(B35:B36)</f>
        <v>23816922.329999998</v>
      </c>
      <c r="C34" s="13"/>
      <c r="D34" s="1"/>
    </row>
    <row r="35" spans="1:4">
      <c r="A35" s="56" t="s">
        <v>58</v>
      </c>
      <c r="B35" s="61">
        <v>15133209.73</v>
      </c>
      <c r="C35" s="13"/>
      <c r="D35" s="1"/>
    </row>
    <row r="36" spans="1:4">
      <c r="A36" s="56" t="s">
        <v>71</v>
      </c>
      <c r="B36" s="60">
        <v>8683712.5999999996</v>
      </c>
      <c r="C36" s="13"/>
      <c r="D36" s="1"/>
    </row>
    <row r="37" spans="1:4">
      <c r="A37" s="25" t="s">
        <v>4</v>
      </c>
      <c r="B37" s="42">
        <f>SUM(B25,B27,B34)</f>
        <v>26409880.979999997</v>
      </c>
      <c r="C37" s="13"/>
      <c r="D37" s="1"/>
    </row>
    <row r="38" spans="1:4">
      <c r="A38" s="26"/>
      <c r="B38" s="24"/>
      <c r="C38" s="13"/>
      <c r="D38" s="1"/>
    </row>
    <row r="39" spans="1:4">
      <c r="A39" s="23" t="s">
        <v>5</v>
      </c>
      <c r="B39" s="23"/>
      <c r="C39" s="11"/>
      <c r="D39" s="1"/>
    </row>
    <row r="40" spans="1:4" s="79" customFormat="1">
      <c r="A40" s="77" t="s">
        <v>60</v>
      </c>
      <c r="B40" s="44">
        <f>SUM(B41)</f>
        <v>13758474.720000001</v>
      </c>
      <c r="C40" s="78"/>
    </row>
    <row r="41" spans="1:4">
      <c r="A41" s="56" t="s">
        <v>59</v>
      </c>
      <c r="B41" s="100">
        <v>13758474.720000001</v>
      </c>
      <c r="C41" s="13"/>
      <c r="D41" s="1"/>
    </row>
    <row r="42" spans="1:4" s="80" customFormat="1">
      <c r="A42" s="77" t="s">
        <v>62</v>
      </c>
      <c r="B42" s="44">
        <v>0</v>
      </c>
      <c r="C42" s="68"/>
    </row>
    <row r="43" spans="1:4" s="80" customFormat="1">
      <c r="A43" s="83" t="s">
        <v>63</v>
      </c>
      <c r="B43" s="44">
        <f>SUM(B44:B45)</f>
        <v>6212.64</v>
      </c>
      <c r="C43" s="68"/>
    </row>
    <row r="44" spans="1:4" s="80" customFormat="1">
      <c r="A44" s="56" t="s">
        <v>129</v>
      </c>
      <c r="B44" s="100">
        <v>6212.64</v>
      </c>
      <c r="C44" s="68"/>
    </row>
    <row r="45" spans="1:4">
      <c r="A45" s="56" t="s">
        <v>130</v>
      </c>
      <c r="B45" s="100">
        <v>0</v>
      </c>
      <c r="C45" s="13"/>
      <c r="D45" s="80"/>
    </row>
    <row r="46" spans="1:4" s="85" customFormat="1">
      <c r="A46" s="83" t="s">
        <v>64</v>
      </c>
      <c r="B46" s="84">
        <f>SUM(B47:B48)</f>
        <v>68874.16</v>
      </c>
      <c r="C46" s="78"/>
    </row>
    <row r="47" spans="1:4" s="67" customFormat="1">
      <c r="A47" s="56" t="s">
        <v>97</v>
      </c>
      <c r="B47" s="100">
        <v>48351.839999999997</v>
      </c>
      <c r="C47" s="68"/>
    </row>
    <row r="48" spans="1:4">
      <c r="A48" s="56" t="s">
        <v>131</v>
      </c>
      <c r="B48" s="100">
        <v>20522.32</v>
      </c>
      <c r="C48" s="13"/>
      <c r="D48" s="80"/>
    </row>
    <row r="49" spans="1:3" s="67" customFormat="1">
      <c r="A49" s="83" t="s">
        <v>67</v>
      </c>
      <c r="B49" s="44">
        <f>SUM(B50:B54)</f>
        <v>100462.16</v>
      </c>
      <c r="C49" s="68"/>
    </row>
    <row r="50" spans="1:3" s="67" customFormat="1">
      <c r="A50" s="82" t="s">
        <v>66</v>
      </c>
      <c r="B50" s="108">
        <v>9173.0300000000007</v>
      </c>
      <c r="C50" s="68"/>
    </row>
    <row r="51" spans="1:3" s="67" customFormat="1">
      <c r="A51" s="81" t="s">
        <v>68</v>
      </c>
      <c r="B51" s="108">
        <v>0.01</v>
      </c>
      <c r="C51" s="68"/>
    </row>
    <row r="52" spans="1:3" s="67" customFormat="1">
      <c r="A52" s="82" t="s">
        <v>70</v>
      </c>
      <c r="B52" s="89">
        <v>4500</v>
      </c>
      <c r="C52" s="68"/>
    </row>
    <row r="53" spans="1:3" s="67" customFormat="1">
      <c r="A53" s="82" t="s">
        <v>69</v>
      </c>
      <c r="B53" s="89">
        <v>85574.71</v>
      </c>
      <c r="C53" s="68"/>
    </row>
    <row r="54" spans="1:3" s="67" customFormat="1">
      <c r="A54" s="82" t="s">
        <v>124</v>
      </c>
      <c r="B54" s="89">
        <v>1214.4100000000001</v>
      </c>
      <c r="C54" s="68"/>
    </row>
    <row r="55" spans="1:3" s="67" customFormat="1">
      <c r="A55" s="28" t="s">
        <v>7</v>
      </c>
      <c r="B55" s="43">
        <f>SUM(B40,B42,B43,B46,B49)</f>
        <v>13934023.680000002</v>
      </c>
      <c r="C55" s="15"/>
    </row>
    <row r="56" spans="1:3" s="67" customFormat="1">
      <c r="A56" s="29"/>
      <c r="B56" s="5"/>
      <c r="C56" s="15"/>
    </row>
    <row r="57" spans="1:3" s="67" customFormat="1">
      <c r="A57" s="30" t="s">
        <v>8</v>
      </c>
      <c r="B57" s="18"/>
      <c r="C57" s="15"/>
    </row>
    <row r="58" spans="1:3" s="80" customFormat="1">
      <c r="A58" s="77" t="s">
        <v>75</v>
      </c>
      <c r="B58" s="44">
        <f>SUM(B59:B62)</f>
        <v>18143492.02</v>
      </c>
      <c r="C58" s="15"/>
    </row>
    <row r="59" spans="1:3" s="67" customFormat="1">
      <c r="A59" s="56" t="s">
        <v>76</v>
      </c>
      <c r="B59" s="100">
        <v>29415.08</v>
      </c>
      <c r="C59" s="15"/>
    </row>
    <row r="60" spans="1:3" s="67" customFormat="1">
      <c r="A60" s="56" t="s">
        <v>78</v>
      </c>
      <c r="B60" s="100">
        <v>17600609.940000001</v>
      </c>
      <c r="C60" s="15"/>
    </row>
    <row r="61" spans="1:3" s="67" customFormat="1">
      <c r="A61" s="56" t="s">
        <v>99</v>
      </c>
      <c r="B61" s="100">
        <v>0</v>
      </c>
      <c r="C61" s="15"/>
    </row>
    <row r="62" spans="1:3" s="67" customFormat="1">
      <c r="A62" s="56" t="s">
        <v>98</v>
      </c>
      <c r="B62" s="100">
        <v>513467</v>
      </c>
      <c r="C62" s="15"/>
    </row>
    <row r="63" spans="1:3" s="67" customFormat="1">
      <c r="A63" s="28" t="s">
        <v>77</v>
      </c>
      <c r="B63" s="44">
        <f>SUM(B58)</f>
        <v>18143492.02</v>
      </c>
      <c r="C63" s="15"/>
    </row>
    <row r="64" spans="1:3" s="39" customFormat="1">
      <c r="A64" s="27"/>
      <c r="B64" s="37"/>
      <c r="C64" s="38"/>
    </row>
    <row r="65" spans="1:3" s="67" customFormat="1">
      <c r="A65" s="31" t="s">
        <v>9</v>
      </c>
      <c r="B65" s="32"/>
      <c r="C65" s="6"/>
    </row>
    <row r="66" spans="1:3" s="88" customFormat="1">
      <c r="A66" s="69" t="s">
        <v>80</v>
      </c>
      <c r="B66" s="86">
        <f>SUM(B67:B70)</f>
        <v>20534291.550000001</v>
      </c>
      <c r="C66" s="87"/>
    </row>
    <row r="67" spans="1:3" s="67" customFormat="1">
      <c r="A67" s="56" t="s">
        <v>81</v>
      </c>
      <c r="B67" s="100">
        <v>485694.27</v>
      </c>
      <c r="C67" s="6"/>
    </row>
    <row r="68" spans="1:3" s="67" customFormat="1">
      <c r="A68" s="56" t="s">
        <v>82</v>
      </c>
      <c r="B68" s="100">
        <v>20048597.280000001</v>
      </c>
      <c r="C68" s="6"/>
    </row>
    <row r="69" spans="1:3" s="67" customFormat="1">
      <c r="A69" s="56" t="s">
        <v>84</v>
      </c>
      <c r="B69" s="100">
        <v>0</v>
      </c>
      <c r="C69" s="6"/>
    </row>
    <row r="70" spans="1:3" s="67" customFormat="1">
      <c r="A70" s="56" t="s">
        <v>114</v>
      </c>
      <c r="B70" s="100">
        <v>0</v>
      </c>
      <c r="C70" s="6"/>
    </row>
    <row r="71" spans="1:3" s="67" customFormat="1">
      <c r="A71" s="30" t="s">
        <v>85</v>
      </c>
      <c r="B71" s="46">
        <f>B66</f>
        <v>20534291.550000001</v>
      </c>
      <c r="C71" s="6"/>
    </row>
    <row r="72" spans="1:3" s="39" customFormat="1">
      <c r="A72" s="27"/>
      <c r="B72" s="37"/>
      <c r="C72" s="38"/>
    </row>
    <row r="73" spans="1:3" s="67" customFormat="1">
      <c r="A73" s="30" t="s">
        <v>10</v>
      </c>
      <c r="B73" s="19"/>
      <c r="C73" s="6"/>
    </row>
    <row r="74" spans="1:3" s="67" customFormat="1">
      <c r="A74" s="30" t="s">
        <v>11</v>
      </c>
      <c r="B74" s="30"/>
      <c r="C74" s="11"/>
    </row>
    <row r="75" spans="1:3" s="67" customFormat="1">
      <c r="A75" s="69" t="s">
        <v>12</v>
      </c>
      <c r="B75" s="102">
        <v>3417102.85</v>
      </c>
      <c r="C75" s="68"/>
    </row>
    <row r="76" spans="1:3" s="67" customFormat="1">
      <c r="A76" s="29" t="s">
        <v>13</v>
      </c>
      <c r="B76" s="44">
        <v>3138486.43</v>
      </c>
      <c r="C76" s="68"/>
    </row>
    <row r="77" spans="1:3" s="67" customFormat="1">
      <c r="A77" s="29" t="s">
        <v>26</v>
      </c>
      <c r="B77" s="102">
        <v>1965697.3599999999</v>
      </c>
      <c r="C77" s="68"/>
    </row>
    <row r="78" spans="1:3" s="67" customFormat="1">
      <c r="A78" s="69" t="s">
        <v>25</v>
      </c>
      <c r="B78" s="44">
        <v>0</v>
      </c>
      <c r="C78" s="68"/>
    </row>
    <row r="79" spans="1:3" s="67" customFormat="1">
      <c r="A79" s="69" t="s">
        <v>27</v>
      </c>
      <c r="B79" s="44">
        <v>306274.95</v>
      </c>
      <c r="C79" s="68"/>
    </row>
    <row r="80" spans="1:3" s="67" customFormat="1">
      <c r="A80" s="69" t="s">
        <v>28</v>
      </c>
      <c r="B80" s="44">
        <f>SUM(B81:B82)</f>
        <v>1893406.23</v>
      </c>
      <c r="C80" s="68"/>
    </row>
    <row r="81" spans="1:3" s="67" customFormat="1">
      <c r="A81" s="65" t="s">
        <v>46</v>
      </c>
      <c r="B81" s="100">
        <v>1893406.23</v>
      </c>
      <c r="C81" s="68"/>
    </row>
    <row r="82" spans="1:3" s="67" customFormat="1">
      <c r="A82" s="65" t="s">
        <v>100</v>
      </c>
      <c r="B82" s="100">
        <v>0</v>
      </c>
      <c r="C82" s="68"/>
    </row>
    <row r="83" spans="1:3" s="67" customFormat="1" ht="30">
      <c r="A83" s="69" t="s">
        <v>29</v>
      </c>
      <c r="B83" s="44">
        <v>0</v>
      </c>
      <c r="C83" s="68"/>
    </row>
    <row r="84" spans="1:3" s="67" customFormat="1">
      <c r="A84" s="63" t="s">
        <v>30</v>
      </c>
      <c r="B84" s="44">
        <f>SUM(B85:B96)</f>
        <v>231267.93</v>
      </c>
      <c r="C84" s="68"/>
    </row>
    <row r="85" spans="1:3" s="67" customFormat="1">
      <c r="A85" s="75" t="s">
        <v>47</v>
      </c>
      <c r="B85" s="100">
        <v>125657.38</v>
      </c>
      <c r="C85" s="68"/>
    </row>
    <row r="86" spans="1:3" s="67" customFormat="1">
      <c r="A86" s="75" t="s">
        <v>48</v>
      </c>
      <c r="B86" s="100">
        <v>2497.86</v>
      </c>
      <c r="C86" s="68"/>
    </row>
    <row r="87" spans="1:3" s="67" customFormat="1">
      <c r="A87" s="75" t="s">
        <v>49</v>
      </c>
      <c r="B87" s="100">
        <v>17542.509999999998</v>
      </c>
      <c r="C87" s="68"/>
    </row>
    <row r="88" spans="1:3" s="67" customFormat="1">
      <c r="A88" s="75" t="s">
        <v>50</v>
      </c>
      <c r="B88" s="100">
        <v>45540.02</v>
      </c>
      <c r="C88" s="68"/>
    </row>
    <row r="89" spans="1:3" s="67" customFormat="1">
      <c r="A89" s="75" t="s">
        <v>51</v>
      </c>
      <c r="B89" s="100">
        <v>13710.81</v>
      </c>
      <c r="C89" s="68"/>
    </row>
    <row r="90" spans="1:3" s="67" customFormat="1">
      <c r="A90" s="75" t="s">
        <v>52</v>
      </c>
      <c r="B90" s="100">
        <v>19801.79</v>
      </c>
      <c r="C90" s="68"/>
    </row>
    <row r="91" spans="1:3" s="67" customFormat="1">
      <c r="A91" s="75" t="s">
        <v>53</v>
      </c>
      <c r="B91" s="108">
        <v>4500</v>
      </c>
      <c r="C91" s="68"/>
    </row>
    <row r="92" spans="1:3" s="67" customFormat="1">
      <c r="A92" s="75" t="s">
        <v>108</v>
      </c>
      <c r="B92" s="100">
        <v>0</v>
      </c>
      <c r="C92" s="68"/>
    </row>
    <row r="93" spans="1:3" s="67" customFormat="1">
      <c r="A93" s="100" t="s">
        <v>115</v>
      </c>
      <c r="B93" s="100">
        <v>2000</v>
      </c>
      <c r="C93" s="68"/>
    </row>
    <row r="94" spans="1:3" s="67" customFormat="1">
      <c r="A94" s="100" t="s">
        <v>116</v>
      </c>
      <c r="B94" s="100">
        <v>0</v>
      </c>
      <c r="C94" s="68"/>
    </row>
    <row r="95" spans="1:3" s="67" customFormat="1">
      <c r="A95" s="100" t="s">
        <v>125</v>
      </c>
      <c r="B95" s="100">
        <v>0</v>
      </c>
      <c r="C95" s="68"/>
    </row>
    <row r="96" spans="1:3" s="67" customFormat="1">
      <c r="A96" s="100" t="s">
        <v>126</v>
      </c>
      <c r="B96" s="100">
        <v>17.559999999999999</v>
      </c>
      <c r="C96" s="68"/>
    </row>
    <row r="97" spans="1:4" s="67" customFormat="1">
      <c r="A97" s="27" t="s">
        <v>34</v>
      </c>
      <c r="B97" s="45">
        <f>SUM(B75,B76,B77,B78,B79,B80,B83,B84)</f>
        <v>10952235.75</v>
      </c>
      <c r="C97" s="68"/>
    </row>
    <row r="98" spans="1:4" s="67" customFormat="1">
      <c r="A98" s="27"/>
      <c r="B98" s="20"/>
      <c r="C98" s="68"/>
    </row>
    <row r="99" spans="1:4" s="67" customFormat="1">
      <c r="A99" s="30" t="s">
        <v>14</v>
      </c>
      <c r="B99" s="30"/>
      <c r="C99" s="15"/>
    </row>
    <row r="100" spans="1:4" s="67" customFormat="1">
      <c r="A100" s="109" t="s">
        <v>15</v>
      </c>
      <c r="B100" s="110">
        <v>513470.6</v>
      </c>
      <c r="C100" s="68"/>
    </row>
    <row r="101" spans="1:4" s="80" customFormat="1">
      <c r="A101" s="69" t="s">
        <v>16</v>
      </c>
      <c r="B101" s="110">
        <v>0</v>
      </c>
      <c r="C101" s="15"/>
    </row>
    <row r="102" spans="1:4" s="80" customFormat="1">
      <c r="A102" s="69" t="s">
        <v>17</v>
      </c>
      <c r="B102" s="110">
        <v>0</v>
      </c>
      <c r="C102" s="15"/>
    </row>
    <row r="103" spans="1:4" s="80" customFormat="1">
      <c r="A103" s="69" t="s">
        <v>32</v>
      </c>
      <c r="B103" s="110">
        <v>0</v>
      </c>
      <c r="C103" s="15"/>
    </row>
    <row r="104" spans="1:4" s="67" customFormat="1">
      <c r="A104" s="27" t="s">
        <v>38</v>
      </c>
      <c r="B104" s="43">
        <f>B100+B101+B102+B103</f>
        <v>513470.6</v>
      </c>
      <c r="C104" s="6"/>
    </row>
    <row r="105" spans="1:4" s="67" customFormat="1" ht="14.25" customHeight="1">
      <c r="A105" s="27" t="s">
        <v>37</v>
      </c>
      <c r="B105" s="43">
        <f>B97+B104</f>
        <v>11465706.35</v>
      </c>
      <c r="C105" s="6"/>
    </row>
    <row r="106" spans="1:4" s="67" customFormat="1">
      <c r="A106" s="27"/>
      <c r="B106" s="5"/>
      <c r="C106" s="6"/>
    </row>
    <row r="107" spans="1:4" s="67" customFormat="1">
      <c r="A107" s="31" t="s">
        <v>18</v>
      </c>
      <c r="B107" s="32"/>
      <c r="C107" s="6"/>
    </row>
    <row r="108" spans="1:4" s="67" customFormat="1">
      <c r="A108" s="65" t="s">
        <v>86</v>
      </c>
      <c r="B108" s="5">
        <v>0</v>
      </c>
      <c r="C108" s="15"/>
    </row>
    <row r="109" spans="1:4" s="67" customFormat="1">
      <c r="A109" s="33" t="s">
        <v>87</v>
      </c>
      <c r="B109" s="47">
        <f>B108</f>
        <v>0</v>
      </c>
      <c r="C109" s="2"/>
    </row>
    <row r="110" spans="1:4" s="41" customFormat="1">
      <c r="A110" s="134"/>
      <c r="B110" s="134"/>
      <c r="C110" s="40"/>
    </row>
    <row r="111" spans="1:4" s="67" customFormat="1">
      <c r="A111" s="23" t="s">
        <v>133</v>
      </c>
      <c r="B111" s="34"/>
      <c r="C111" s="13"/>
    </row>
    <row r="112" spans="1:4">
      <c r="A112" s="57" t="s">
        <v>19</v>
      </c>
      <c r="B112" s="58">
        <f>SUM(B113)</f>
        <v>2248.2800000000002</v>
      </c>
      <c r="C112" s="13"/>
      <c r="D112" s="1"/>
    </row>
    <row r="113" spans="1:4">
      <c r="A113" s="56" t="s">
        <v>88</v>
      </c>
      <c r="B113" s="99">
        <v>2248.2800000000002</v>
      </c>
      <c r="C113" s="13"/>
      <c r="D113" s="1"/>
    </row>
    <row r="114" spans="1:4">
      <c r="A114" s="57" t="s">
        <v>163</v>
      </c>
      <c r="B114" s="58">
        <f>SUM(B115:B120)</f>
        <v>3055636.7999999989</v>
      </c>
      <c r="C114" s="13"/>
      <c r="D114" s="1"/>
    </row>
    <row r="115" spans="1:4">
      <c r="A115" s="56" t="s">
        <v>89</v>
      </c>
      <c r="B115" s="98">
        <v>1938.1999999990901</v>
      </c>
      <c r="C115" s="13"/>
      <c r="D115" s="1"/>
    </row>
    <row r="116" spans="1:4">
      <c r="A116" s="56" t="s">
        <v>90</v>
      </c>
      <c r="B116" s="60">
        <v>3020307.76</v>
      </c>
      <c r="C116" s="13"/>
      <c r="D116" s="1"/>
    </row>
    <row r="117" spans="1:4">
      <c r="A117" s="56" t="s">
        <v>91</v>
      </c>
      <c r="B117" s="60">
        <v>33390.839999999997</v>
      </c>
      <c r="C117" s="13"/>
      <c r="D117" s="1"/>
    </row>
    <row r="118" spans="1:4">
      <c r="A118" s="56" t="s">
        <v>92</v>
      </c>
      <c r="B118" s="62">
        <v>0</v>
      </c>
      <c r="C118" s="13"/>
      <c r="D118" s="1"/>
    </row>
    <row r="119" spans="1:4">
      <c r="A119" s="56" t="s">
        <v>109</v>
      </c>
      <c r="B119" s="60">
        <v>0</v>
      </c>
      <c r="C119" s="13"/>
      <c r="D119" s="1"/>
    </row>
    <row r="120" spans="1:4">
      <c r="A120" s="56" t="s">
        <v>110</v>
      </c>
      <c r="B120" s="60">
        <v>0</v>
      </c>
      <c r="C120" s="13"/>
      <c r="D120" s="1"/>
    </row>
    <row r="121" spans="1:4">
      <c r="A121" s="57" t="s">
        <v>166</v>
      </c>
      <c r="B121" s="58">
        <f>SUM(B122:B123)</f>
        <v>25820313.23</v>
      </c>
      <c r="C121" s="13"/>
      <c r="D121" s="1"/>
    </row>
    <row r="122" spans="1:4">
      <c r="A122" s="56" t="s">
        <v>93</v>
      </c>
      <c r="B122" s="61">
        <v>17629548.91</v>
      </c>
      <c r="C122" s="13"/>
      <c r="D122" s="1"/>
    </row>
    <row r="123" spans="1:4">
      <c r="A123" s="56" t="s">
        <v>94</v>
      </c>
      <c r="B123" s="60">
        <v>8190764.3200000003</v>
      </c>
      <c r="C123" s="13"/>
      <c r="D123" s="1"/>
    </row>
    <row r="124" spans="1:4">
      <c r="A124" s="25" t="s">
        <v>165</v>
      </c>
      <c r="B124" s="42">
        <f>SUM(B112,B114,B121)</f>
        <v>28878198.309999999</v>
      </c>
      <c r="C124" s="13"/>
      <c r="D124" s="1"/>
    </row>
    <row r="125" spans="1:4" s="80" customFormat="1">
      <c r="A125" s="83" t="s">
        <v>35</v>
      </c>
      <c r="B125" s="58">
        <f>(B37+B55)-(B105+B109)</f>
        <v>28878198.309999995</v>
      </c>
      <c r="C125" s="13"/>
    </row>
    <row r="126" spans="1:4" s="67" customFormat="1">
      <c r="A126" s="21" t="s">
        <v>3</v>
      </c>
      <c r="B126" s="22"/>
      <c r="C126" s="7"/>
      <c r="D126" s="2"/>
    </row>
    <row r="127" spans="1:4" s="67" customFormat="1">
      <c r="A127" s="48" t="s">
        <v>23</v>
      </c>
      <c r="B127" s="49"/>
      <c r="C127" s="7"/>
      <c r="D127" s="2"/>
    </row>
    <row r="128" spans="1:4" s="88" customFormat="1">
      <c r="A128" s="95" t="s">
        <v>21</v>
      </c>
      <c r="B128" s="58">
        <v>2989938.95</v>
      </c>
      <c r="C128" s="96"/>
      <c r="D128" s="97"/>
    </row>
    <row r="129" spans="1:4" s="88" customFormat="1">
      <c r="A129" s="95" t="s">
        <v>22</v>
      </c>
      <c r="B129" s="58">
        <v>0</v>
      </c>
      <c r="C129" s="96"/>
      <c r="D129" s="97"/>
    </row>
    <row r="130" spans="1:4" s="88" customFormat="1">
      <c r="A130" s="95" t="s">
        <v>31</v>
      </c>
      <c r="B130" s="58">
        <v>0</v>
      </c>
      <c r="C130" s="96"/>
      <c r="D130" s="97"/>
    </row>
    <row r="131" spans="1:4" s="67" customFormat="1">
      <c r="A131" s="48" t="s">
        <v>24</v>
      </c>
      <c r="B131" s="50">
        <f>B128+B129+B130</f>
        <v>2989938.95</v>
      </c>
      <c r="C131" s="1"/>
      <c r="D131" s="2"/>
    </row>
    <row r="132" spans="1:4" s="67" customFormat="1">
      <c r="A132" s="135" t="s">
        <v>20</v>
      </c>
      <c r="B132" s="136"/>
      <c r="C132" s="1"/>
      <c r="D132" s="2"/>
    </row>
    <row r="133" spans="1:4" s="67" customFormat="1">
      <c r="A133" s="137"/>
      <c r="B133" s="138"/>
      <c r="C133" s="1"/>
      <c r="D133" s="2"/>
    </row>
    <row r="134" spans="1:4" s="67" customFormat="1">
      <c r="A134" s="139"/>
      <c r="B134" s="140"/>
      <c r="C134" s="1"/>
      <c r="D134" s="2"/>
    </row>
    <row r="135" spans="1:4" s="80" customFormat="1">
      <c r="A135" s="92"/>
      <c r="B135" s="92"/>
      <c r="C135" s="93"/>
      <c r="D135" s="91"/>
    </row>
    <row r="136" spans="1:4" s="80" customFormat="1">
      <c r="A136" s="92"/>
      <c r="B136" s="92"/>
      <c r="C136" s="93"/>
      <c r="D136" s="91"/>
    </row>
    <row r="137" spans="1:4" s="80" customFormat="1">
      <c r="A137" s="92"/>
      <c r="B137" s="92"/>
      <c r="C137" s="93"/>
      <c r="D137" s="91"/>
    </row>
    <row r="138" spans="1:4">
      <c r="A138" s="67" t="s">
        <v>33</v>
      </c>
      <c r="B138" s="67"/>
    </row>
    <row r="139" spans="1:4">
      <c r="A139" s="67"/>
      <c r="B139" s="67"/>
    </row>
    <row r="140" spans="1:4">
      <c r="A140" s="67" t="s">
        <v>1</v>
      </c>
      <c r="B140" s="67"/>
    </row>
    <row r="141" spans="1:4" s="67" customFormat="1">
      <c r="A141" s="1"/>
      <c r="B141" s="1"/>
      <c r="C141" s="1"/>
      <c r="D141" s="2"/>
    </row>
    <row r="144" spans="1:4">
      <c r="C144" s="111"/>
      <c r="D144" s="1"/>
    </row>
    <row r="165" spans="1:4">
      <c r="A165" s="111"/>
      <c r="D165" s="1"/>
    </row>
  </sheetData>
  <mergeCells count="9">
    <mergeCell ref="A22:B22"/>
    <mergeCell ref="A110:B110"/>
    <mergeCell ref="A132:B134"/>
    <mergeCell ref="A2:B7"/>
    <mergeCell ref="A8:B9"/>
    <mergeCell ref="A10:B10"/>
    <mergeCell ref="A12:B12"/>
    <mergeCell ref="A14:B14"/>
    <mergeCell ref="A17:B17"/>
  </mergeCells>
  <pageMargins left="0.51181102362204722" right="0.51181102362204722" top="0.78740157480314965" bottom="0.78740157480314965" header="0.31496062992125984" footer="0.31496062992125984"/>
  <pageSetup paperSize="9" scale="60" orientation="portrait" r:id="rId1"/>
  <colBreaks count="1" manualBreakCount="1">
    <brk id="2" max="113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D165"/>
  <sheetViews>
    <sheetView showGridLines="0" view="pageBreakPreview" zoomScale="70" zoomScaleNormal="85" zoomScaleSheetLayoutView="70" workbookViewId="0"/>
  </sheetViews>
  <sheetFormatPr defaultColWidth="41.7109375" defaultRowHeight="15"/>
  <cols>
    <col min="1" max="1" width="108" style="1" customWidth="1"/>
    <col min="2" max="2" width="43.42578125" style="1" customWidth="1"/>
    <col min="3" max="3" width="70.7109375" style="1" customWidth="1"/>
    <col min="4" max="4" width="41.7109375" style="2" customWidth="1"/>
    <col min="5" max="16384" width="41.7109375" style="1"/>
  </cols>
  <sheetData>
    <row r="1" spans="1:4" ht="81.75" customHeight="1"/>
    <row r="2" spans="1:4">
      <c r="A2" s="141" t="s">
        <v>0</v>
      </c>
      <c r="B2" s="141"/>
      <c r="C2" s="2"/>
      <c r="D2" s="1"/>
    </row>
    <row r="3" spans="1:4">
      <c r="A3" s="141"/>
      <c r="B3" s="141"/>
      <c r="C3" s="2"/>
      <c r="D3" s="1"/>
    </row>
    <row r="4" spans="1:4">
      <c r="A4" s="141"/>
      <c r="B4" s="141"/>
      <c r="C4" s="2"/>
      <c r="D4" s="1"/>
    </row>
    <row r="5" spans="1:4">
      <c r="A5" s="141"/>
      <c r="B5" s="141"/>
      <c r="C5" s="2"/>
      <c r="D5" s="1"/>
    </row>
    <row r="6" spans="1:4">
      <c r="A6" s="141"/>
      <c r="B6" s="141"/>
      <c r="C6" s="2"/>
      <c r="D6" s="1"/>
    </row>
    <row r="7" spans="1:4">
      <c r="A7" s="141"/>
      <c r="B7" s="141"/>
      <c r="C7" s="8"/>
      <c r="D7" s="1"/>
    </row>
    <row r="8" spans="1:4" ht="23.25" customHeight="1">
      <c r="A8" s="142" t="s">
        <v>54</v>
      </c>
      <c r="B8" s="142"/>
      <c r="C8" s="8"/>
      <c r="D8" s="1"/>
    </row>
    <row r="9" spans="1:4" ht="23.25" customHeight="1">
      <c r="A9" s="142"/>
      <c r="B9" s="142"/>
      <c r="C9" s="8"/>
      <c r="D9" s="1"/>
    </row>
    <row r="10" spans="1:4">
      <c r="A10" s="143" t="s">
        <v>43</v>
      </c>
      <c r="B10" s="144"/>
      <c r="C10" s="2"/>
      <c r="D10" s="1"/>
    </row>
    <row r="11" spans="1:4">
      <c r="A11" s="27" t="s">
        <v>44</v>
      </c>
      <c r="B11" s="51"/>
      <c r="C11" s="2"/>
      <c r="D11" s="1"/>
    </row>
    <row r="12" spans="1:4">
      <c r="A12" s="145" t="s">
        <v>39</v>
      </c>
      <c r="B12" s="146"/>
      <c r="C12" s="9"/>
      <c r="D12" s="1"/>
    </row>
    <row r="13" spans="1:4">
      <c r="A13" s="52" t="s">
        <v>44</v>
      </c>
      <c r="B13" s="51"/>
      <c r="C13" s="2"/>
      <c r="D13" s="1"/>
    </row>
    <row r="14" spans="1:4">
      <c r="A14" s="145" t="s">
        <v>40</v>
      </c>
      <c r="B14" s="146"/>
      <c r="C14" s="7"/>
      <c r="D14" s="1"/>
    </row>
    <row r="15" spans="1:4">
      <c r="A15" s="52" t="s">
        <v>55</v>
      </c>
      <c r="B15" s="51"/>
      <c r="C15" s="2"/>
      <c r="D15" s="1"/>
    </row>
    <row r="16" spans="1:4">
      <c r="A16" s="53" t="s">
        <v>41</v>
      </c>
      <c r="B16" s="53"/>
      <c r="C16" s="9"/>
      <c r="D16" s="1"/>
    </row>
    <row r="17" spans="1:4">
      <c r="A17" s="145" t="s">
        <v>42</v>
      </c>
      <c r="B17" s="146"/>
      <c r="C17" s="7"/>
      <c r="D17" s="1"/>
    </row>
    <row r="18" spans="1:4">
      <c r="A18" s="52"/>
      <c r="B18" s="51"/>
      <c r="C18" s="7"/>
      <c r="D18" s="1"/>
    </row>
    <row r="19" spans="1:4" s="3" customFormat="1">
      <c r="A19" s="54" t="s">
        <v>96</v>
      </c>
      <c r="B19" s="94">
        <v>13128561.76</v>
      </c>
      <c r="C19" s="10"/>
    </row>
    <row r="20" spans="1:4" s="3" customFormat="1">
      <c r="A20" s="54" t="s">
        <v>95</v>
      </c>
      <c r="B20" s="94">
        <v>0</v>
      </c>
      <c r="C20" s="10"/>
    </row>
    <row r="21" spans="1:4" s="3" customFormat="1">
      <c r="A21" s="16"/>
      <c r="B21" s="17"/>
      <c r="C21" s="10"/>
    </row>
    <row r="22" spans="1:4" ht="26.25">
      <c r="A22" s="132" t="s">
        <v>36</v>
      </c>
      <c r="B22" s="133"/>
      <c r="C22" s="9"/>
      <c r="D22" s="1"/>
    </row>
    <row r="23" spans="1:4">
      <c r="A23" s="36" t="s">
        <v>134</v>
      </c>
      <c r="B23" s="55" t="s">
        <v>57</v>
      </c>
      <c r="C23" s="9"/>
      <c r="D23" s="1"/>
    </row>
    <row r="24" spans="1:4">
      <c r="A24" s="23" t="s">
        <v>6</v>
      </c>
      <c r="B24" s="35"/>
      <c r="C24" s="12"/>
      <c r="D24" s="1"/>
    </row>
    <row r="25" spans="1:4">
      <c r="A25" s="57" t="s">
        <v>2</v>
      </c>
      <c r="B25" s="58">
        <f>SUM(B26)</f>
        <v>2248.2800000000002</v>
      </c>
      <c r="C25" s="13"/>
      <c r="D25" s="1"/>
    </row>
    <row r="26" spans="1:4">
      <c r="A26" s="56" t="s">
        <v>56</v>
      </c>
      <c r="B26" s="13">
        <v>2248.2800000000002</v>
      </c>
      <c r="C26" s="13"/>
      <c r="D26" s="1"/>
    </row>
    <row r="27" spans="1:4">
      <c r="A27" s="57" t="s">
        <v>173</v>
      </c>
      <c r="B27" s="58">
        <f>SUM(B28:B33)</f>
        <v>3055636.7999999989</v>
      </c>
      <c r="C27" s="13"/>
      <c r="D27" s="1"/>
    </row>
    <row r="28" spans="1:4">
      <c r="A28" s="56" t="s">
        <v>45</v>
      </c>
      <c r="B28" s="59">
        <v>1938.1999999990901</v>
      </c>
      <c r="C28" s="13"/>
      <c r="D28" s="1"/>
    </row>
    <row r="29" spans="1:4">
      <c r="A29" s="56" t="s">
        <v>73</v>
      </c>
      <c r="B29" s="60">
        <v>3020307.76</v>
      </c>
      <c r="C29" s="13"/>
      <c r="D29" s="1"/>
    </row>
    <row r="30" spans="1:4">
      <c r="A30" s="56" t="s">
        <v>72</v>
      </c>
      <c r="B30" s="60">
        <v>33390.839999999997</v>
      </c>
      <c r="C30" s="13"/>
      <c r="D30" s="1"/>
    </row>
    <row r="31" spans="1:4">
      <c r="A31" s="56" t="s">
        <v>74</v>
      </c>
      <c r="B31" s="60">
        <v>0</v>
      </c>
      <c r="C31" s="13"/>
      <c r="D31" s="1"/>
    </row>
    <row r="32" spans="1:4">
      <c r="A32" s="56" t="s">
        <v>107</v>
      </c>
      <c r="B32" s="60">
        <v>0</v>
      </c>
      <c r="C32" s="13"/>
      <c r="D32" s="1"/>
    </row>
    <row r="33" spans="1:4">
      <c r="A33" s="56" t="s">
        <v>111</v>
      </c>
      <c r="B33" s="60">
        <v>0</v>
      </c>
      <c r="C33" s="13"/>
      <c r="D33" s="1"/>
    </row>
    <row r="34" spans="1:4">
      <c r="A34" s="57" t="s">
        <v>162</v>
      </c>
      <c r="B34" s="58">
        <f>SUM(B35:B36)</f>
        <v>25820313.23</v>
      </c>
      <c r="C34" s="13"/>
      <c r="D34" s="1"/>
    </row>
    <row r="35" spans="1:4">
      <c r="A35" s="56" t="s">
        <v>58</v>
      </c>
      <c r="B35" s="61">
        <v>17629548.91</v>
      </c>
      <c r="C35" s="13"/>
      <c r="D35" s="1"/>
    </row>
    <row r="36" spans="1:4">
      <c r="A36" s="56" t="s">
        <v>71</v>
      </c>
      <c r="B36" s="60">
        <v>8190764.3200000003</v>
      </c>
      <c r="C36" s="13"/>
      <c r="D36" s="1"/>
    </row>
    <row r="37" spans="1:4">
      <c r="A37" s="25" t="s">
        <v>4</v>
      </c>
      <c r="B37" s="42">
        <f>SUM(B25,B27,B34)</f>
        <v>28878198.309999999</v>
      </c>
      <c r="C37" s="13"/>
      <c r="D37" s="1"/>
    </row>
    <row r="38" spans="1:4">
      <c r="A38" s="26"/>
      <c r="B38" s="24"/>
      <c r="C38" s="13"/>
      <c r="D38" s="1"/>
    </row>
    <row r="39" spans="1:4">
      <c r="A39" s="23" t="s">
        <v>5</v>
      </c>
      <c r="B39" s="23"/>
      <c r="C39" s="11"/>
      <c r="D39" s="1"/>
    </row>
    <row r="40" spans="1:4" s="79" customFormat="1">
      <c r="A40" s="77" t="s">
        <v>60</v>
      </c>
      <c r="B40" s="44">
        <f>SUM(B41)</f>
        <v>13931561.43</v>
      </c>
      <c r="C40" s="78"/>
    </row>
    <row r="41" spans="1:4">
      <c r="A41" s="56" t="s">
        <v>59</v>
      </c>
      <c r="B41" s="100">
        <v>13931561.43</v>
      </c>
      <c r="C41" s="13"/>
      <c r="D41" s="1"/>
    </row>
    <row r="42" spans="1:4" s="80" customFormat="1">
      <c r="A42" s="77" t="s">
        <v>62</v>
      </c>
      <c r="B42" s="44">
        <v>0</v>
      </c>
      <c r="C42" s="68"/>
    </row>
    <row r="43" spans="1:4" s="80" customFormat="1">
      <c r="A43" s="83" t="s">
        <v>63</v>
      </c>
      <c r="B43" s="44">
        <f>SUM(B44:B45)</f>
        <v>7199.2</v>
      </c>
      <c r="C43" s="68"/>
    </row>
    <row r="44" spans="1:4" s="80" customFormat="1">
      <c r="A44" s="56" t="s">
        <v>129</v>
      </c>
      <c r="B44" s="100">
        <v>7199.2</v>
      </c>
      <c r="C44" s="68"/>
    </row>
    <row r="45" spans="1:4">
      <c r="A45" s="56" t="s">
        <v>130</v>
      </c>
      <c r="B45" s="100">
        <v>0</v>
      </c>
      <c r="C45" s="13"/>
      <c r="D45" s="80"/>
    </row>
    <row r="46" spans="1:4" s="85" customFormat="1">
      <c r="A46" s="83" t="s">
        <v>64</v>
      </c>
      <c r="B46" s="84">
        <f>SUM(B47:B48)</f>
        <v>92388.35</v>
      </c>
      <c r="C46" s="78"/>
    </row>
    <row r="47" spans="1:4" s="67" customFormat="1">
      <c r="A47" s="56" t="s">
        <v>97</v>
      </c>
      <c r="B47" s="100">
        <v>72353.740000000005</v>
      </c>
      <c r="C47" s="68"/>
    </row>
    <row r="48" spans="1:4">
      <c r="A48" s="56" t="s">
        <v>131</v>
      </c>
      <c r="B48" s="100">
        <v>20034.61</v>
      </c>
      <c r="C48" s="13"/>
      <c r="D48" s="80"/>
    </row>
    <row r="49" spans="1:3" s="67" customFormat="1">
      <c r="A49" s="83" t="s">
        <v>67</v>
      </c>
      <c r="B49" s="44">
        <f>SUM(B50:B54)</f>
        <v>162335.45000000001</v>
      </c>
      <c r="C49" s="68"/>
    </row>
    <row r="50" spans="1:3" s="67" customFormat="1">
      <c r="A50" s="82" t="s">
        <v>66</v>
      </c>
      <c r="B50" s="108">
        <v>156195.75</v>
      </c>
      <c r="C50" s="68"/>
    </row>
    <row r="51" spans="1:3" s="67" customFormat="1">
      <c r="A51" s="81" t="s">
        <v>68</v>
      </c>
      <c r="B51" s="108">
        <v>1909</v>
      </c>
      <c r="C51" s="68"/>
    </row>
    <row r="52" spans="1:3" s="67" customFormat="1">
      <c r="A52" s="82" t="s">
        <v>70</v>
      </c>
      <c r="B52" s="89">
        <v>4230.7</v>
      </c>
      <c r="C52" s="68"/>
    </row>
    <row r="53" spans="1:3" s="67" customFormat="1">
      <c r="A53" s="82" t="s">
        <v>69</v>
      </c>
      <c r="B53" s="89">
        <v>0</v>
      </c>
      <c r="C53" s="68"/>
    </row>
    <row r="54" spans="1:3" s="67" customFormat="1">
      <c r="A54" s="82" t="s">
        <v>124</v>
      </c>
      <c r="B54" s="89">
        <v>0</v>
      </c>
      <c r="C54" s="68"/>
    </row>
    <row r="55" spans="1:3" s="67" customFormat="1">
      <c r="A55" s="28" t="s">
        <v>7</v>
      </c>
      <c r="B55" s="43">
        <f>SUM(B40,B42,B43,B46,B49)</f>
        <v>14193484.429999998</v>
      </c>
      <c r="C55" s="15"/>
    </row>
    <row r="56" spans="1:3" s="67" customFormat="1">
      <c r="A56" s="29"/>
      <c r="B56" s="5"/>
      <c r="C56" s="15"/>
    </row>
    <row r="57" spans="1:3" s="67" customFormat="1">
      <c r="A57" s="30" t="s">
        <v>8</v>
      </c>
      <c r="B57" s="18"/>
      <c r="C57" s="15"/>
    </row>
    <row r="58" spans="1:3" s="80" customFormat="1">
      <c r="A58" s="77" t="s">
        <v>75</v>
      </c>
      <c r="B58" s="44">
        <f>SUM(B59:B62)</f>
        <v>8559080.4100000001</v>
      </c>
      <c r="C58" s="15"/>
    </row>
    <row r="59" spans="1:3" s="67" customFormat="1">
      <c r="A59" s="56" t="s">
        <v>76</v>
      </c>
      <c r="B59" s="100">
        <v>126076.93</v>
      </c>
      <c r="C59" s="15"/>
    </row>
    <row r="60" spans="1:3" s="67" customFormat="1">
      <c r="A60" s="56" t="s">
        <v>78</v>
      </c>
      <c r="B60" s="100">
        <v>8433003.4800000004</v>
      </c>
      <c r="C60" s="15"/>
    </row>
    <row r="61" spans="1:3" s="67" customFormat="1">
      <c r="A61" s="56" t="s">
        <v>99</v>
      </c>
      <c r="B61" s="100">
        <v>0</v>
      </c>
      <c r="C61" s="15"/>
    </row>
    <row r="62" spans="1:3" s="67" customFormat="1">
      <c r="A62" s="56" t="s">
        <v>98</v>
      </c>
      <c r="B62" s="100">
        <v>0</v>
      </c>
      <c r="C62" s="15"/>
    </row>
    <row r="63" spans="1:3" s="67" customFormat="1">
      <c r="A63" s="28" t="s">
        <v>77</v>
      </c>
      <c r="B63" s="44">
        <f>SUM(B58)</f>
        <v>8559080.4100000001</v>
      </c>
      <c r="C63" s="15"/>
    </row>
    <row r="64" spans="1:3" s="39" customFormat="1">
      <c r="A64" s="27"/>
      <c r="B64" s="37"/>
      <c r="C64" s="38"/>
    </row>
    <row r="65" spans="1:3" s="67" customFormat="1">
      <c r="A65" s="31" t="s">
        <v>9</v>
      </c>
      <c r="B65" s="32"/>
      <c r="C65" s="6"/>
    </row>
    <row r="66" spans="1:3" s="88" customFormat="1">
      <c r="A66" s="69" t="s">
        <v>80</v>
      </c>
      <c r="B66" s="86">
        <f>SUM(B67:B70)</f>
        <v>11469455.16</v>
      </c>
      <c r="C66" s="87"/>
    </row>
    <row r="67" spans="1:3" s="67" customFormat="1">
      <c r="A67" s="56" t="s">
        <v>81</v>
      </c>
      <c r="B67" s="100">
        <v>519909.9</v>
      </c>
      <c r="C67" s="6"/>
    </row>
    <row r="68" spans="1:3" s="67" customFormat="1">
      <c r="A68" s="56" t="s">
        <v>82</v>
      </c>
      <c r="B68" s="100">
        <v>10949545.26</v>
      </c>
      <c r="C68" s="6"/>
    </row>
    <row r="69" spans="1:3" s="67" customFormat="1">
      <c r="A69" s="56" t="s">
        <v>84</v>
      </c>
      <c r="B69" s="100">
        <v>0</v>
      </c>
      <c r="C69" s="6"/>
    </row>
    <row r="70" spans="1:3" s="67" customFormat="1">
      <c r="A70" s="56" t="s">
        <v>114</v>
      </c>
      <c r="B70" s="100">
        <v>0</v>
      </c>
      <c r="C70" s="6"/>
    </row>
    <row r="71" spans="1:3" s="67" customFormat="1">
      <c r="A71" s="30" t="s">
        <v>85</v>
      </c>
      <c r="B71" s="46">
        <f>B66</f>
        <v>11469455.16</v>
      </c>
      <c r="C71" s="6"/>
    </row>
    <row r="72" spans="1:3" s="39" customFormat="1">
      <c r="A72" s="27"/>
      <c r="B72" s="37"/>
      <c r="C72" s="38"/>
    </row>
    <row r="73" spans="1:3" s="67" customFormat="1">
      <c r="A73" s="30" t="s">
        <v>10</v>
      </c>
      <c r="B73" s="19"/>
      <c r="C73" s="6"/>
    </row>
    <row r="74" spans="1:3" s="67" customFormat="1">
      <c r="A74" s="30" t="s">
        <v>11</v>
      </c>
      <c r="B74" s="30"/>
      <c r="C74" s="11"/>
    </row>
    <row r="75" spans="1:3" s="67" customFormat="1">
      <c r="A75" s="69" t="s">
        <v>12</v>
      </c>
      <c r="B75" s="102">
        <v>2891960.07</v>
      </c>
      <c r="C75" s="68"/>
    </row>
    <row r="76" spans="1:3" s="67" customFormat="1">
      <c r="A76" s="29" t="s">
        <v>13</v>
      </c>
      <c r="B76" s="44">
        <v>2152298.31</v>
      </c>
      <c r="C76" s="68"/>
    </row>
    <row r="77" spans="1:3" s="67" customFormat="1">
      <c r="A77" s="29" t="s">
        <v>26</v>
      </c>
      <c r="B77" s="102">
        <v>2264638.54</v>
      </c>
      <c r="C77" s="68"/>
    </row>
    <row r="78" spans="1:3" s="67" customFormat="1">
      <c r="A78" s="69" t="s">
        <v>25</v>
      </c>
      <c r="B78" s="44">
        <v>0</v>
      </c>
      <c r="C78" s="68"/>
    </row>
    <row r="79" spans="1:3" s="67" customFormat="1">
      <c r="A79" s="69" t="s">
        <v>27</v>
      </c>
      <c r="B79" s="44">
        <v>330277.39</v>
      </c>
      <c r="C79" s="68"/>
    </row>
    <row r="80" spans="1:3" s="67" customFormat="1">
      <c r="A80" s="69" t="s">
        <v>28</v>
      </c>
      <c r="B80" s="44">
        <f>SUM(B81:B82)</f>
        <v>1814108.74</v>
      </c>
      <c r="C80" s="68"/>
    </row>
    <row r="81" spans="1:3" s="67" customFormat="1">
      <c r="A81" s="65" t="s">
        <v>46</v>
      </c>
      <c r="B81" s="100">
        <v>1814108.74</v>
      </c>
      <c r="C81" s="68"/>
    </row>
    <row r="82" spans="1:3" s="67" customFormat="1">
      <c r="A82" s="65" t="s">
        <v>100</v>
      </c>
      <c r="B82" s="100">
        <v>0</v>
      </c>
      <c r="C82" s="68"/>
    </row>
    <row r="83" spans="1:3" s="67" customFormat="1" ht="30">
      <c r="A83" s="69" t="s">
        <v>29</v>
      </c>
      <c r="B83" s="44">
        <v>0</v>
      </c>
      <c r="C83" s="68"/>
    </row>
    <row r="84" spans="1:3" s="67" customFormat="1">
      <c r="A84" s="63" t="s">
        <v>30</v>
      </c>
      <c r="B84" s="44">
        <f>SUM(B85:B96)</f>
        <v>433445.77999999997</v>
      </c>
      <c r="C84" s="68"/>
    </row>
    <row r="85" spans="1:3" s="67" customFormat="1">
      <c r="A85" s="75" t="s">
        <v>47</v>
      </c>
      <c r="B85" s="100">
        <v>134550.93</v>
      </c>
      <c r="C85" s="68"/>
    </row>
    <row r="86" spans="1:3" s="67" customFormat="1">
      <c r="A86" s="75" t="s">
        <v>48</v>
      </c>
      <c r="B86" s="100">
        <v>0</v>
      </c>
      <c r="C86" s="68"/>
    </row>
    <row r="87" spans="1:3" s="67" customFormat="1">
      <c r="A87" s="75" t="s">
        <v>49</v>
      </c>
      <c r="B87" s="100">
        <v>0</v>
      </c>
      <c r="C87" s="68"/>
    </row>
    <row r="88" spans="1:3" s="67" customFormat="1">
      <c r="A88" s="75" t="s">
        <v>50</v>
      </c>
      <c r="B88" s="100">
        <v>126076.93</v>
      </c>
      <c r="C88" s="68"/>
    </row>
    <row r="89" spans="1:3" s="67" customFormat="1">
      <c r="A89" s="75" t="s">
        <v>51</v>
      </c>
      <c r="B89" s="100">
        <v>35563.25</v>
      </c>
      <c r="C89" s="68"/>
    </row>
    <row r="90" spans="1:3" s="67" customFormat="1">
      <c r="A90" s="75" t="s">
        <v>52</v>
      </c>
      <c r="B90" s="100">
        <v>85023.97</v>
      </c>
      <c r="C90" s="68"/>
    </row>
    <row r="91" spans="1:3" s="67" customFormat="1">
      <c r="A91" s="75" t="s">
        <v>53</v>
      </c>
      <c r="B91" s="108">
        <v>4230.7</v>
      </c>
      <c r="C91" s="68"/>
    </row>
    <row r="92" spans="1:3" s="67" customFormat="1">
      <c r="A92" s="75" t="s">
        <v>108</v>
      </c>
      <c r="B92" s="100">
        <v>0</v>
      </c>
      <c r="C92" s="68"/>
    </row>
    <row r="93" spans="1:3" s="67" customFormat="1">
      <c r="A93" s="100" t="s">
        <v>115</v>
      </c>
      <c r="B93" s="100">
        <v>48000</v>
      </c>
      <c r="C93" s="68"/>
    </row>
    <row r="94" spans="1:3" s="67" customFormat="1">
      <c r="A94" s="100" t="s">
        <v>116</v>
      </c>
      <c r="B94" s="100">
        <v>0</v>
      </c>
      <c r="C94" s="68"/>
    </row>
    <row r="95" spans="1:3" s="67" customFormat="1">
      <c r="A95" s="100" t="s">
        <v>125</v>
      </c>
      <c r="B95" s="100">
        <v>0</v>
      </c>
      <c r="C95" s="68"/>
    </row>
    <row r="96" spans="1:3" s="67" customFormat="1">
      <c r="A96" s="100" t="s">
        <v>126</v>
      </c>
      <c r="B96" s="100">
        <v>0</v>
      </c>
      <c r="C96" s="68"/>
    </row>
    <row r="97" spans="1:4" s="67" customFormat="1">
      <c r="A97" s="27" t="s">
        <v>34</v>
      </c>
      <c r="B97" s="45">
        <f>SUM(B75,B76,B77,B78,B79,B80,B83,B84)</f>
        <v>9886728.8299999982</v>
      </c>
      <c r="C97" s="68"/>
    </row>
    <row r="98" spans="1:4" s="67" customFormat="1">
      <c r="A98" s="27"/>
      <c r="B98" s="20"/>
      <c r="C98" s="68"/>
    </row>
    <row r="99" spans="1:4" s="67" customFormat="1">
      <c r="A99" s="30" t="s">
        <v>14</v>
      </c>
      <c r="B99" s="30"/>
      <c r="C99" s="15"/>
    </row>
    <row r="100" spans="1:4" s="67" customFormat="1">
      <c r="A100" s="109" t="s">
        <v>15</v>
      </c>
      <c r="B100" s="110">
        <v>0</v>
      </c>
      <c r="C100" s="68"/>
    </row>
    <row r="101" spans="1:4" s="80" customFormat="1">
      <c r="A101" s="69" t="s">
        <v>16</v>
      </c>
      <c r="B101" s="110">
        <v>0</v>
      </c>
      <c r="C101" s="15"/>
    </row>
    <row r="102" spans="1:4" s="80" customFormat="1">
      <c r="A102" s="69" t="s">
        <v>17</v>
      </c>
      <c r="B102" s="110">
        <v>0</v>
      </c>
      <c r="C102" s="15"/>
    </row>
    <row r="103" spans="1:4" s="80" customFormat="1">
      <c r="A103" s="69" t="s">
        <v>32</v>
      </c>
      <c r="B103" s="110">
        <v>0</v>
      </c>
      <c r="C103" s="15"/>
    </row>
    <row r="104" spans="1:4" s="67" customFormat="1">
      <c r="A104" s="27" t="s">
        <v>38</v>
      </c>
      <c r="B104" s="43">
        <f>B100+B101+B102+B103</f>
        <v>0</v>
      </c>
      <c r="C104" s="6"/>
    </row>
    <row r="105" spans="1:4" s="67" customFormat="1" ht="14.25" customHeight="1">
      <c r="A105" s="27" t="s">
        <v>37</v>
      </c>
      <c r="B105" s="43">
        <f>B97+B104</f>
        <v>9886728.8299999982</v>
      </c>
      <c r="C105" s="6"/>
    </row>
    <row r="106" spans="1:4" s="67" customFormat="1">
      <c r="A106" s="27"/>
      <c r="B106" s="5"/>
      <c r="C106" s="6"/>
    </row>
    <row r="107" spans="1:4" s="67" customFormat="1">
      <c r="A107" s="31" t="s">
        <v>18</v>
      </c>
      <c r="B107" s="32"/>
      <c r="C107" s="6"/>
    </row>
    <row r="108" spans="1:4" s="67" customFormat="1">
      <c r="A108" s="65" t="s">
        <v>86</v>
      </c>
      <c r="B108" s="5">
        <v>1300378.79</v>
      </c>
      <c r="C108" s="15"/>
    </row>
    <row r="109" spans="1:4" s="67" customFormat="1">
      <c r="A109" s="33" t="s">
        <v>87</v>
      </c>
      <c r="B109" s="47">
        <f>B108</f>
        <v>1300378.79</v>
      </c>
      <c r="C109" s="2"/>
    </row>
    <row r="110" spans="1:4" s="41" customFormat="1">
      <c r="A110" s="134"/>
      <c r="B110" s="134"/>
      <c r="C110" s="40"/>
    </row>
    <row r="111" spans="1:4" s="67" customFormat="1">
      <c r="A111" s="23" t="s">
        <v>135</v>
      </c>
      <c r="B111" s="34"/>
      <c r="C111" s="13"/>
    </row>
    <row r="112" spans="1:4">
      <c r="A112" s="57" t="s">
        <v>19</v>
      </c>
      <c r="B112" s="58">
        <f>SUM(B113)</f>
        <v>396.19</v>
      </c>
      <c r="C112" s="13"/>
      <c r="D112" s="1"/>
    </row>
    <row r="113" spans="1:4">
      <c r="A113" s="56" t="s">
        <v>88</v>
      </c>
      <c r="B113" s="99">
        <v>396.19</v>
      </c>
      <c r="C113" s="13"/>
      <c r="D113" s="1"/>
    </row>
    <row r="114" spans="1:4">
      <c r="A114" s="57" t="s">
        <v>163</v>
      </c>
      <c r="B114" s="58">
        <f>SUM(B115:B120)</f>
        <v>3454935.5700000031</v>
      </c>
      <c r="C114" s="13"/>
      <c r="D114" s="1"/>
    </row>
    <row r="115" spans="1:4">
      <c r="A115" s="56" t="s">
        <v>89</v>
      </c>
      <c r="B115" s="98">
        <v>261.00000000304402</v>
      </c>
      <c r="C115" s="13"/>
      <c r="D115" s="1"/>
    </row>
    <row r="116" spans="1:4">
      <c r="A116" s="56" t="s">
        <v>90</v>
      </c>
      <c r="B116" s="60">
        <v>3421332.73</v>
      </c>
      <c r="C116" s="13"/>
      <c r="D116" s="1"/>
    </row>
    <row r="117" spans="1:4">
      <c r="A117" s="56" t="s">
        <v>91</v>
      </c>
      <c r="B117" s="60">
        <v>33341.839999999997</v>
      </c>
      <c r="C117" s="13"/>
      <c r="D117" s="1"/>
    </row>
    <row r="118" spans="1:4">
      <c r="A118" s="56" t="s">
        <v>92</v>
      </c>
      <c r="B118" s="62">
        <v>0</v>
      </c>
      <c r="C118" s="13"/>
      <c r="D118" s="1"/>
    </row>
    <row r="119" spans="1:4">
      <c r="A119" s="56" t="s">
        <v>109</v>
      </c>
      <c r="B119" s="62">
        <v>0</v>
      </c>
      <c r="C119" s="13"/>
      <c r="D119" s="1"/>
    </row>
    <row r="120" spans="1:4">
      <c r="A120" s="56" t="s">
        <v>110</v>
      </c>
      <c r="B120" s="62">
        <v>0</v>
      </c>
      <c r="C120" s="13"/>
      <c r="D120" s="1"/>
    </row>
    <row r="121" spans="1:4">
      <c r="A121" s="57" t="s">
        <v>164</v>
      </c>
      <c r="B121" s="58">
        <f>SUM(B122:B123)</f>
        <v>28429243.359999999</v>
      </c>
      <c r="C121" s="13"/>
      <c r="D121" s="1"/>
    </row>
    <row r="122" spans="1:4">
      <c r="A122" s="56" t="s">
        <v>93</v>
      </c>
      <c r="B122" s="61">
        <v>20218444.43</v>
      </c>
      <c r="C122" s="13"/>
      <c r="D122" s="1"/>
    </row>
    <row r="123" spans="1:4">
      <c r="A123" s="56" t="s">
        <v>94</v>
      </c>
      <c r="B123" s="60">
        <v>8210798.9299999997</v>
      </c>
      <c r="C123" s="13"/>
      <c r="D123" s="1"/>
    </row>
    <row r="124" spans="1:4">
      <c r="A124" s="25" t="s">
        <v>165</v>
      </c>
      <c r="B124" s="42">
        <f>SUM(B112,B114,B121)</f>
        <v>31884575.120000001</v>
      </c>
      <c r="C124" s="13"/>
      <c r="D124" s="1"/>
    </row>
    <row r="125" spans="1:4" s="80" customFormat="1">
      <c r="A125" s="83" t="s">
        <v>35</v>
      </c>
      <c r="B125" s="58">
        <f>(B37+B55)-(B105+B109)</f>
        <v>31884575.119999997</v>
      </c>
      <c r="C125" s="13"/>
    </row>
    <row r="126" spans="1:4" s="67" customFormat="1">
      <c r="A126" s="21" t="s">
        <v>3</v>
      </c>
      <c r="B126" s="22"/>
      <c r="C126" s="7"/>
      <c r="D126" s="2"/>
    </row>
    <row r="127" spans="1:4" s="67" customFormat="1">
      <c r="A127" s="48" t="s">
        <v>23</v>
      </c>
      <c r="B127" s="49"/>
      <c r="C127" s="7"/>
      <c r="D127" s="2"/>
    </row>
    <row r="128" spans="1:4" s="88" customFormat="1">
      <c r="A128" s="95" t="s">
        <v>21</v>
      </c>
      <c r="B128" s="58">
        <v>2989938.95</v>
      </c>
      <c r="C128" s="96"/>
      <c r="D128" s="97"/>
    </row>
    <row r="129" spans="1:4" s="88" customFormat="1">
      <c r="A129" s="95" t="s">
        <v>22</v>
      </c>
      <c r="B129" s="58">
        <v>0</v>
      </c>
      <c r="C129" s="96"/>
      <c r="D129" s="97"/>
    </row>
    <row r="130" spans="1:4" s="88" customFormat="1">
      <c r="A130" s="95" t="s">
        <v>31</v>
      </c>
      <c r="B130" s="58">
        <v>0</v>
      </c>
      <c r="C130" s="96"/>
      <c r="D130" s="97"/>
    </row>
    <row r="131" spans="1:4" s="67" customFormat="1">
      <c r="A131" s="48" t="s">
        <v>24</v>
      </c>
      <c r="B131" s="50">
        <f>B128+B129+B130</f>
        <v>2989938.95</v>
      </c>
      <c r="C131" s="1"/>
      <c r="D131" s="2"/>
    </row>
    <row r="132" spans="1:4" s="67" customFormat="1">
      <c r="A132" s="135" t="s">
        <v>20</v>
      </c>
      <c r="B132" s="136"/>
      <c r="C132" s="1"/>
      <c r="D132" s="2"/>
    </row>
    <row r="133" spans="1:4" s="67" customFormat="1">
      <c r="A133" s="137"/>
      <c r="B133" s="138"/>
      <c r="C133" s="1"/>
      <c r="D133" s="2"/>
    </row>
    <row r="134" spans="1:4" s="67" customFormat="1">
      <c r="A134" s="139"/>
      <c r="B134" s="140"/>
      <c r="C134" s="1"/>
      <c r="D134" s="2"/>
    </row>
    <row r="135" spans="1:4" s="80" customFormat="1">
      <c r="A135" s="92"/>
      <c r="B135" s="92"/>
      <c r="C135" s="93"/>
      <c r="D135" s="91"/>
    </row>
    <row r="136" spans="1:4" s="80" customFormat="1">
      <c r="A136" s="92"/>
      <c r="B136" s="92"/>
      <c r="C136" s="93"/>
      <c r="D136" s="91"/>
    </row>
    <row r="137" spans="1:4" s="80" customFormat="1">
      <c r="A137" s="92"/>
      <c r="B137" s="92"/>
      <c r="C137" s="93"/>
      <c r="D137" s="91"/>
    </row>
    <row r="138" spans="1:4">
      <c r="A138" s="67" t="s">
        <v>33</v>
      </c>
      <c r="B138" s="67"/>
    </row>
    <row r="139" spans="1:4">
      <c r="A139" s="67"/>
      <c r="B139" s="67"/>
    </row>
    <row r="140" spans="1:4">
      <c r="A140" s="67" t="s">
        <v>1</v>
      </c>
      <c r="B140" s="67"/>
    </row>
    <row r="141" spans="1:4" s="67" customFormat="1">
      <c r="A141" s="1"/>
      <c r="B141" s="1"/>
      <c r="C141" s="1"/>
      <c r="D141" s="2"/>
    </row>
    <row r="144" spans="1:4">
      <c r="C144" s="116"/>
      <c r="D144" s="1"/>
    </row>
    <row r="165" spans="1:4">
      <c r="A165" s="116"/>
      <c r="D165" s="1"/>
    </row>
  </sheetData>
  <mergeCells count="9">
    <mergeCell ref="A22:B22"/>
    <mergeCell ref="A110:B110"/>
    <mergeCell ref="A132:B134"/>
    <mergeCell ref="A2:B7"/>
    <mergeCell ref="A8:B9"/>
    <mergeCell ref="A10:B10"/>
    <mergeCell ref="A12:B12"/>
    <mergeCell ref="A14:B14"/>
    <mergeCell ref="A17:B17"/>
  </mergeCells>
  <pageMargins left="0.51181102362204722" right="0.51181102362204722" top="0.78740157480314965" bottom="0.78740157480314965" header="0.31496062992125984" footer="0.31496062992125984"/>
  <pageSetup paperSize="9" scale="60" orientation="portrait" r:id="rId1"/>
  <colBreaks count="1" manualBreakCount="1">
    <brk id="2" max="113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:D165"/>
  <sheetViews>
    <sheetView showGridLines="0" view="pageBreakPreview" zoomScale="70" zoomScaleNormal="85" zoomScaleSheetLayoutView="70" workbookViewId="0"/>
  </sheetViews>
  <sheetFormatPr defaultColWidth="41.7109375" defaultRowHeight="15"/>
  <cols>
    <col min="1" max="1" width="108" style="1" customWidth="1"/>
    <col min="2" max="2" width="43.42578125" style="1" customWidth="1"/>
    <col min="3" max="3" width="70.7109375" style="1" customWidth="1"/>
    <col min="4" max="4" width="41.7109375" style="2" customWidth="1"/>
    <col min="5" max="16384" width="41.7109375" style="1"/>
  </cols>
  <sheetData>
    <row r="1" spans="1:4" ht="81.75" customHeight="1"/>
    <row r="2" spans="1:4">
      <c r="A2" s="141" t="s">
        <v>0</v>
      </c>
      <c r="B2" s="141"/>
      <c r="C2" s="2"/>
      <c r="D2" s="1"/>
    </row>
    <row r="3" spans="1:4">
      <c r="A3" s="141"/>
      <c r="B3" s="141"/>
      <c r="C3" s="2"/>
      <c r="D3" s="1"/>
    </row>
    <row r="4" spans="1:4">
      <c r="A4" s="141"/>
      <c r="B4" s="141"/>
      <c r="C4" s="2"/>
      <c r="D4" s="1"/>
    </row>
    <row r="5" spans="1:4">
      <c r="A5" s="141"/>
      <c r="B5" s="141"/>
      <c r="C5" s="2"/>
      <c r="D5" s="1"/>
    </row>
    <row r="6" spans="1:4">
      <c r="A6" s="141"/>
      <c r="B6" s="141"/>
      <c r="C6" s="2"/>
      <c r="D6" s="1"/>
    </row>
    <row r="7" spans="1:4">
      <c r="A7" s="141"/>
      <c r="B7" s="141"/>
      <c r="C7" s="8"/>
      <c r="D7" s="1"/>
    </row>
    <row r="8" spans="1:4" ht="23.25" customHeight="1">
      <c r="A8" s="142" t="s">
        <v>54</v>
      </c>
      <c r="B8" s="142"/>
      <c r="C8" s="8"/>
      <c r="D8" s="1"/>
    </row>
    <row r="9" spans="1:4" ht="23.25" customHeight="1">
      <c r="A9" s="142"/>
      <c r="B9" s="142"/>
      <c r="C9" s="8"/>
      <c r="D9" s="1"/>
    </row>
    <row r="10" spans="1:4">
      <c r="A10" s="143" t="s">
        <v>43</v>
      </c>
      <c r="B10" s="144"/>
      <c r="C10" s="2"/>
      <c r="D10" s="1"/>
    </row>
    <row r="11" spans="1:4">
      <c r="A11" s="27" t="s">
        <v>44</v>
      </c>
      <c r="B11" s="51"/>
      <c r="C11" s="2"/>
      <c r="D11" s="1"/>
    </row>
    <row r="12" spans="1:4">
      <c r="A12" s="145" t="s">
        <v>39</v>
      </c>
      <c r="B12" s="146"/>
      <c r="C12" s="9"/>
      <c r="D12" s="1"/>
    </row>
    <row r="13" spans="1:4">
      <c r="A13" s="52" t="s">
        <v>44</v>
      </c>
      <c r="B13" s="51"/>
      <c r="C13" s="2"/>
      <c r="D13" s="1"/>
    </row>
    <row r="14" spans="1:4">
      <c r="A14" s="145" t="s">
        <v>40</v>
      </c>
      <c r="B14" s="146"/>
      <c r="C14" s="7"/>
      <c r="D14" s="1"/>
    </row>
    <row r="15" spans="1:4">
      <c r="A15" s="52" t="s">
        <v>55</v>
      </c>
      <c r="B15" s="51"/>
      <c r="C15" s="2"/>
      <c r="D15" s="1"/>
    </row>
    <row r="16" spans="1:4">
      <c r="A16" s="53" t="s">
        <v>41</v>
      </c>
      <c r="B16" s="53"/>
      <c r="C16" s="9"/>
      <c r="D16" s="1"/>
    </row>
    <row r="17" spans="1:4">
      <c r="A17" s="145" t="s">
        <v>42</v>
      </c>
      <c r="B17" s="146"/>
      <c r="C17" s="7"/>
      <c r="D17" s="1"/>
    </row>
    <row r="18" spans="1:4">
      <c r="A18" s="52"/>
      <c r="B18" s="51"/>
      <c r="C18" s="7"/>
      <c r="D18" s="1"/>
    </row>
    <row r="19" spans="1:4" s="3" customFormat="1">
      <c r="A19" s="54" t="s">
        <v>96</v>
      </c>
      <c r="B19" s="94">
        <v>13128561.76</v>
      </c>
      <c r="C19" s="10"/>
    </row>
    <row r="20" spans="1:4" s="3" customFormat="1">
      <c r="A20" s="54" t="s">
        <v>95</v>
      </c>
      <c r="B20" s="94">
        <v>0</v>
      </c>
      <c r="C20" s="10"/>
    </row>
    <row r="21" spans="1:4" s="3" customFormat="1">
      <c r="A21" s="16"/>
      <c r="B21" s="17"/>
      <c r="C21" s="10"/>
    </row>
    <row r="22" spans="1:4" ht="26.25">
      <c r="A22" s="132" t="s">
        <v>36</v>
      </c>
      <c r="B22" s="133"/>
      <c r="C22" s="9"/>
      <c r="D22" s="1"/>
    </row>
    <row r="23" spans="1:4">
      <c r="A23" s="36" t="s">
        <v>136</v>
      </c>
      <c r="B23" s="55" t="s">
        <v>57</v>
      </c>
      <c r="C23" s="9"/>
      <c r="D23" s="1"/>
    </row>
    <row r="24" spans="1:4">
      <c r="A24" s="23" t="s">
        <v>6</v>
      </c>
      <c r="B24" s="35"/>
      <c r="C24" s="12"/>
      <c r="D24" s="1"/>
    </row>
    <row r="25" spans="1:4">
      <c r="A25" s="57" t="s">
        <v>2</v>
      </c>
      <c r="B25" s="58">
        <f>SUM(B26)</f>
        <v>396.19</v>
      </c>
      <c r="C25" s="13"/>
      <c r="D25" s="1"/>
    </row>
    <row r="26" spans="1:4">
      <c r="A26" s="56" t="s">
        <v>56</v>
      </c>
      <c r="B26" s="94">
        <v>396.19</v>
      </c>
      <c r="C26" s="13"/>
      <c r="D26" s="1"/>
    </row>
    <row r="27" spans="1:4">
      <c r="A27" s="57" t="s">
        <v>172</v>
      </c>
      <c r="B27" s="58">
        <f>SUM(B28:B33)</f>
        <v>3454935.5700000031</v>
      </c>
      <c r="C27" s="13"/>
      <c r="D27" s="1"/>
    </row>
    <row r="28" spans="1:4">
      <c r="A28" s="56" t="s">
        <v>45</v>
      </c>
      <c r="B28" s="59">
        <v>261.00000000304402</v>
      </c>
      <c r="C28" s="13"/>
      <c r="D28" s="1"/>
    </row>
    <row r="29" spans="1:4">
      <c r="A29" s="56" t="s">
        <v>73</v>
      </c>
      <c r="B29" s="60">
        <v>3421332.73</v>
      </c>
      <c r="C29" s="13"/>
      <c r="D29" s="1"/>
    </row>
    <row r="30" spans="1:4">
      <c r="A30" s="56" t="s">
        <v>72</v>
      </c>
      <c r="B30" s="60">
        <v>33341.839999999997</v>
      </c>
      <c r="C30" s="13"/>
      <c r="D30" s="1"/>
    </row>
    <row r="31" spans="1:4">
      <c r="A31" s="56" t="s">
        <v>74</v>
      </c>
      <c r="B31" s="60">
        <v>0</v>
      </c>
      <c r="C31" s="13"/>
      <c r="D31" s="1"/>
    </row>
    <row r="32" spans="1:4">
      <c r="A32" s="56" t="s">
        <v>107</v>
      </c>
      <c r="B32" s="60">
        <v>0</v>
      </c>
      <c r="C32" s="13"/>
      <c r="D32" s="1"/>
    </row>
    <row r="33" spans="1:4">
      <c r="A33" s="56" t="s">
        <v>111</v>
      </c>
      <c r="B33" s="60">
        <v>0</v>
      </c>
      <c r="C33" s="13"/>
      <c r="D33" s="1"/>
    </row>
    <row r="34" spans="1:4">
      <c r="A34" s="57" t="s">
        <v>162</v>
      </c>
      <c r="B34" s="58">
        <f>SUM(B35:B36)</f>
        <v>28429243.359999999</v>
      </c>
      <c r="C34" s="13"/>
      <c r="D34" s="1"/>
    </row>
    <row r="35" spans="1:4">
      <c r="A35" s="56" t="s">
        <v>58</v>
      </c>
      <c r="B35" s="61">
        <v>20218444.43</v>
      </c>
      <c r="C35" s="13"/>
      <c r="D35" s="1"/>
    </row>
    <row r="36" spans="1:4">
      <c r="A36" s="56" t="s">
        <v>71</v>
      </c>
      <c r="B36" s="60">
        <v>8210798.9299999997</v>
      </c>
      <c r="C36" s="13"/>
      <c r="D36" s="1"/>
    </row>
    <row r="37" spans="1:4">
      <c r="A37" s="25" t="s">
        <v>4</v>
      </c>
      <c r="B37" s="42">
        <f>SUM(B25,B27,B34)</f>
        <v>31884575.120000001</v>
      </c>
      <c r="C37" s="13"/>
      <c r="D37" s="1"/>
    </row>
    <row r="38" spans="1:4">
      <c r="A38" s="26"/>
      <c r="B38" s="24"/>
      <c r="C38" s="13"/>
      <c r="D38" s="1"/>
    </row>
    <row r="39" spans="1:4">
      <c r="A39" s="23" t="s">
        <v>5</v>
      </c>
      <c r="B39" s="23"/>
      <c r="C39" s="11"/>
      <c r="D39" s="1"/>
    </row>
    <row r="40" spans="1:4" s="79" customFormat="1">
      <c r="A40" s="77" t="s">
        <v>60</v>
      </c>
      <c r="B40" s="44">
        <f>SUM(B41)</f>
        <v>20311421.52</v>
      </c>
      <c r="C40" s="78"/>
    </row>
    <row r="41" spans="1:4">
      <c r="A41" s="56" t="s">
        <v>59</v>
      </c>
      <c r="B41" s="100">
        <v>20311421.52</v>
      </c>
      <c r="C41" s="13"/>
      <c r="D41" s="1"/>
    </row>
    <row r="42" spans="1:4" s="80" customFormat="1">
      <c r="A42" s="77" t="s">
        <v>62</v>
      </c>
      <c r="B42" s="44">
        <v>0</v>
      </c>
      <c r="C42" s="68"/>
    </row>
    <row r="43" spans="1:4" s="80" customFormat="1">
      <c r="A43" s="83" t="s">
        <v>63</v>
      </c>
      <c r="B43" s="44">
        <f>SUM(B44:B45)</f>
        <v>10098.52</v>
      </c>
      <c r="C43" s="68"/>
    </row>
    <row r="44" spans="1:4" s="80" customFormat="1">
      <c r="A44" s="56" t="s">
        <v>129</v>
      </c>
      <c r="B44" s="100">
        <v>10098.52</v>
      </c>
      <c r="C44" s="68"/>
    </row>
    <row r="45" spans="1:4">
      <c r="A45" s="56" t="s">
        <v>130</v>
      </c>
      <c r="B45" s="100">
        <v>0</v>
      </c>
      <c r="C45" s="13"/>
      <c r="D45" s="80"/>
    </row>
    <row r="46" spans="1:4" s="85" customFormat="1">
      <c r="A46" s="83" t="s">
        <v>64</v>
      </c>
      <c r="B46" s="84">
        <f>SUM(B47:B48)</f>
        <v>138045.21000000002</v>
      </c>
      <c r="C46" s="78"/>
    </row>
    <row r="47" spans="1:4" s="67" customFormat="1">
      <c r="A47" s="56" t="s">
        <v>97</v>
      </c>
      <c r="B47" s="100">
        <v>116789.35</v>
      </c>
      <c r="C47" s="68"/>
    </row>
    <row r="48" spans="1:4">
      <c r="A48" s="56" t="s">
        <v>131</v>
      </c>
      <c r="B48" s="100">
        <v>21255.86</v>
      </c>
      <c r="C48" s="13"/>
      <c r="D48" s="80"/>
    </row>
    <row r="49" spans="1:3" s="67" customFormat="1">
      <c r="A49" s="83" t="s">
        <v>67</v>
      </c>
      <c r="B49" s="44">
        <f>SUM(B50:B54)</f>
        <v>109125.48999999999</v>
      </c>
      <c r="C49" s="68"/>
    </row>
    <row r="50" spans="1:3" s="67" customFormat="1">
      <c r="A50" s="82" t="s">
        <v>66</v>
      </c>
      <c r="B50" s="108">
        <v>91648.43</v>
      </c>
      <c r="C50" s="68"/>
    </row>
    <row r="51" spans="1:3" s="67" customFormat="1">
      <c r="A51" s="81" t="s">
        <v>68</v>
      </c>
      <c r="B51" s="108">
        <v>423</v>
      </c>
      <c r="C51" s="68"/>
    </row>
    <row r="52" spans="1:3" s="67" customFormat="1">
      <c r="A52" s="82" t="s">
        <v>70</v>
      </c>
      <c r="B52" s="89">
        <v>3978.8</v>
      </c>
      <c r="C52" s="68"/>
    </row>
    <row r="53" spans="1:3" s="67" customFormat="1">
      <c r="A53" s="82" t="s">
        <v>69</v>
      </c>
      <c r="B53" s="89">
        <v>13075.26</v>
      </c>
      <c r="C53" s="68"/>
    </row>
    <row r="54" spans="1:3" s="67" customFormat="1">
      <c r="A54" s="82" t="s">
        <v>124</v>
      </c>
      <c r="B54" s="89">
        <v>0</v>
      </c>
      <c r="C54" s="68"/>
    </row>
    <row r="55" spans="1:3" s="67" customFormat="1">
      <c r="A55" s="28" t="s">
        <v>7</v>
      </c>
      <c r="B55" s="43">
        <f>SUM(B40,B42,B43,B46,B49)</f>
        <v>20568690.739999998</v>
      </c>
      <c r="C55" s="15"/>
    </row>
    <row r="56" spans="1:3" s="67" customFormat="1">
      <c r="A56" s="29"/>
      <c r="B56" s="5"/>
      <c r="C56" s="15"/>
    </row>
    <row r="57" spans="1:3" s="67" customFormat="1">
      <c r="A57" s="30" t="s">
        <v>8</v>
      </c>
      <c r="B57" s="18"/>
      <c r="C57" s="15"/>
    </row>
    <row r="58" spans="1:3" s="80" customFormat="1">
      <c r="A58" s="77" t="s">
        <v>75</v>
      </c>
      <c r="B58" s="44">
        <f>SUM(B59:B62)</f>
        <v>3854044.35</v>
      </c>
      <c r="C58" s="15"/>
    </row>
    <row r="59" spans="1:3" s="67" customFormat="1">
      <c r="A59" s="56" t="s">
        <v>76</v>
      </c>
      <c r="B59" s="100">
        <v>177791.15</v>
      </c>
      <c r="C59" s="15"/>
    </row>
    <row r="60" spans="1:3" s="67" customFormat="1">
      <c r="A60" s="56" t="s">
        <v>78</v>
      </c>
      <c r="B60" s="100">
        <v>2522509.7000000002</v>
      </c>
      <c r="C60" s="15"/>
    </row>
    <row r="61" spans="1:3" s="67" customFormat="1">
      <c r="A61" s="56" t="s">
        <v>99</v>
      </c>
      <c r="B61" s="100">
        <v>0</v>
      </c>
      <c r="C61" s="15"/>
    </row>
    <row r="62" spans="1:3" s="67" customFormat="1">
      <c r="A62" s="56" t="s">
        <v>98</v>
      </c>
      <c r="B62" s="100">
        <v>1153743.5</v>
      </c>
      <c r="C62" s="15"/>
    </row>
    <row r="63" spans="1:3" s="67" customFormat="1">
      <c r="A63" s="28" t="s">
        <v>77</v>
      </c>
      <c r="B63" s="44">
        <f>SUM(B58)</f>
        <v>3854044.35</v>
      </c>
      <c r="C63" s="15"/>
    </row>
    <row r="64" spans="1:3" s="39" customFormat="1">
      <c r="A64" s="27"/>
      <c r="B64" s="37"/>
      <c r="C64" s="38"/>
    </row>
    <row r="65" spans="1:3" s="67" customFormat="1">
      <c r="A65" s="31" t="s">
        <v>9</v>
      </c>
      <c r="B65" s="32"/>
      <c r="C65" s="6"/>
    </row>
    <row r="66" spans="1:3" s="88" customFormat="1">
      <c r="A66" s="69" t="s">
        <v>80</v>
      </c>
      <c r="B66" s="86">
        <f>SUM(B67:B70)</f>
        <v>13788227.82</v>
      </c>
      <c r="C66" s="87"/>
    </row>
    <row r="67" spans="1:3" s="67" customFormat="1">
      <c r="A67" s="56" t="s">
        <v>81</v>
      </c>
      <c r="B67" s="100">
        <v>589301.23</v>
      </c>
      <c r="C67" s="6"/>
    </row>
    <row r="68" spans="1:3" s="67" customFormat="1">
      <c r="A68" s="56" t="s">
        <v>82</v>
      </c>
      <c r="B68" s="100">
        <v>13198926.59</v>
      </c>
      <c r="C68" s="6"/>
    </row>
    <row r="69" spans="1:3" s="67" customFormat="1">
      <c r="A69" s="56" t="s">
        <v>84</v>
      </c>
      <c r="B69" s="100">
        <v>0</v>
      </c>
      <c r="C69" s="6"/>
    </row>
    <row r="70" spans="1:3" s="67" customFormat="1">
      <c r="A70" s="56" t="s">
        <v>114</v>
      </c>
      <c r="B70" s="100">
        <v>0</v>
      </c>
      <c r="C70" s="6"/>
    </row>
    <row r="71" spans="1:3" s="67" customFormat="1">
      <c r="A71" s="30" t="s">
        <v>85</v>
      </c>
      <c r="B71" s="46">
        <f>B66</f>
        <v>13788227.82</v>
      </c>
      <c r="C71" s="6"/>
    </row>
    <row r="72" spans="1:3" s="39" customFormat="1">
      <c r="A72" s="27"/>
      <c r="B72" s="37"/>
      <c r="C72" s="38"/>
    </row>
    <row r="73" spans="1:3" s="67" customFormat="1">
      <c r="A73" s="30" t="s">
        <v>10</v>
      </c>
      <c r="B73" s="19"/>
      <c r="C73" s="6"/>
    </row>
    <row r="74" spans="1:3" s="67" customFormat="1">
      <c r="A74" s="30" t="s">
        <v>11</v>
      </c>
      <c r="B74" s="30"/>
      <c r="C74" s="11"/>
    </row>
    <row r="75" spans="1:3" s="67" customFormat="1">
      <c r="A75" s="69" t="s">
        <v>12</v>
      </c>
      <c r="B75" s="102">
        <v>3130172.09</v>
      </c>
      <c r="C75" s="68"/>
    </row>
    <row r="76" spans="1:3" s="67" customFormat="1">
      <c r="A76" s="29" t="s">
        <v>13</v>
      </c>
      <c r="B76" s="44">
        <v>1062664.7599999998</v>
      </c>
      <c r="C76" s="68"/>
    </row>
    <row r="77" spans="1:3" s="67" customFormat="1">
      <c r="A77" s="29" t="s">
        <v>26</v>
      </c>
      <c r="B77" s="102">
        <v>2403700.27</v>
      </c>
      <c r="C77" s="68"/>
    </row>
    <row r="78" spans="1:3" s="67" customFormat="1">
      <c r="A78" s="69" t="s">
        <v>25</v>
      </c>
      <c r="B78" s="44">
        <v>0</v>
      </c>
      <c r="C78" s="68"/>
    </row>
    <row r="79" spans="1:3" s="67" customFormat="1">
      <c r="A79" s="69" t="s">
        <v>27</v>
      </c>
      <c r="B79" s="44">
        <v>260171.94</v>
      </c>
      <c r="C79" s="68"/>
    </row>
    <row r="80" spans="1:3" s="67" customFormat="1">
      <c r="A80" s="69" t="s">
        <v>28</v>
      </c>
      <c r="B80" s="44">
        <f>SUM(B81:B82)</f>
        <v>2006230.78</v>
      </c>
      <c r="C80" s="68"/>
    </row>
    <row r="81" spans="1:3" s="67" customFormat="1">
      <c r="A81" s="65" t="s">
        <v>46</v>
      </c>
      <c r="B81" s="100">
        <v>2006230.78</v>
      </c>
      <c r="C81" s="68"/>
    </row>
    <row r="82" spans="1:3" s="67" customFormat="1">
      <c r="A82" s="65" t="s">
        <v>100</v>
      </c>
      <c r="B82" s="100">
        <v>0</v>
      </c>
      <c r="C82" s="68"/>
    </row>
    <row r="83" spans="1:3" s="67" customFormat="1" ht="30">
      <c r="A83" s="69" t="s">
        <v>29</v>
      </c>
      <c r="B83" s="44">
        <v>0</v>
      </c>
      <c r="C83" s="68"/>
    </row>
    <row r="84" spans="1:3" s="67" customFormat="1">
      <c r="A84" s="63" t="s">
        <v>30</v>
      </c>
      <c r="B84" s="44">
        <f>SUM(B85:B96)</f>
        <v>467325.84</v>
      </c>
      <c r="C84" s="68"/>
    </row>
    <row r="85" spans="1:3" s="67" customFormat="1">
      <c r="A85" s="75" t="s">
        <v>47</v>
      </c>
      <c r="B85" s="100">
        <v>139565.19</v>
      </c>
      <c r="C85" s="68"/>
    </row>
    <row r="86" spans="1:3" s="67" customFormat="1">
      <c r="A86" s="75" t="s">
        <v>48</v>
      </c>
      <c r="B86" s="100">
        <v>2052.56</v>
      </c>
      <c r="C86" s="68"/>
    </row>
    <row r="87" spans="1:3" s="67" customFormat="1">
      <c r="A87" s="75" t="s">
        <v>49</v>
      </c>
      <c r="B87" s="100">
        <v>13252.19</v>
      </c>
      <c r="C87" s="68"/>
    </row>
    <row r="88" spans="1:3" s="67" customFormat="1">
      <c r="A88" s="75" t="s">
        <v>50</v>
      </c>
      <c r="B88" s="100">
        <v>123812.68</v>
      </c>
      <c r="C88" s="68"/>
    </row>
    <row r="89" spans="1:3" s="67" customFormat="1">
      <c r="A89" s="75" t="s">
        <v>51</v>
      </c>
      <c r="B89" s="100">
        <v>25105.01</v>
      </c>
      <c r="C89" s="68"/>
    </row>
    <row r="90" spans="1:3" s="67" customFormat="1">
      <c r="A90" s="75" t="s">
        <v>52</v>
      </c>
      <c r="B90" s="100">
        <v>159559.41</v>
      </c>
      <c r="C90" s="68"/>
    </row>
    <row r="91" spans="1:3" s="67" customFormat="1">
      <c r="A91" s="75" t="s">
        <v>53</v>
      </c>
      <c r="B91" s="108">
        <v>3978.8</v>
      </c>
      <c r="C91" s="68"/>
    </row>
    <row r="92" spans="1:3" s="67" customFormat="1">
      <c r="A92" s="75" t="s">
        <v>108</v>
      </c>
      <c r="B92" s="108">
        <v>0</v>
      </c>
      <c r="C92" s="68"/>
    </row>
    <row r="93" spans="1:3" s="67" customFormat="1">
      <c r="A93" s="100" t="s">
        <v>115</v>
      </c>
      <c r="B93" s="108">
        <v>0</v>
      </c>
      <c r="C93" s="68"/>
    </row>
    <row r="94" spans="1:3" s="67" customFormat="1">
      <c r="A94" s="100" t="s">
        <v>116</v>
      </c>
      <c r="B94" s="108">
        <v>0</v>
      </c>
      <c r="C94" s="68"/>
    </row>
    <row r="95" spans="1:3" s="67" customFormat="1">
      <c r="A95" s="100" t="s">
        <v>125</v>
      </c>
      <c r="B95" s="108">
        <v>0</v>
      </c>
      <c r="C95" s="68"/>
    </row>
    <row r="96" spans="1:3" s="67" customFormat="1">
      <c r="A96" s="100" t="s">
        <v>126</v>
      </c>
      <c r="B96" s="108">
        <v>0</v>
      </c>
      <c r="C96" s="68"/>
    </row>
    <row r="97" spans="1:4" s="67" customFormat="1">
      <c r="A97" s="27" t="s">
        <v>34</v>
      </c>
      <c r="B97" s="45">
        <f>SUM(B75,B76,B77,B78,B79,B80,B83,B84)</f>
        <v>9330265.6799999997</v>
      </c>
      <c r="C97" s="68"/>
    </row>
    <row r="98" spans="1:4" s="67" customFormat="1">
      <c r="A98" s="27"/>
      <c r="B98" s="20"/>
      <c r="C98" s="68"/>
    </row>
    <row r="99" spans="1:4" s="67" customFormat="1">
      <c r="A99" s="30" t="s">
        <v>14</v>
      </c>
      <c r="B99" s="30"/>
      <c r="C99" s="15"/>
    </row>
    <row r="100" spans="1:4" s="67" customFormat="1">
      <c r="A100" s="109" t="s">
        <v>15</v>
      </c>
      <c r="B100" s="110">
        <v>1153743.5</v>
      </c>
      <c r="C100" s="68"/>
    </row>
    <row r="101" spans="1:4" s="80" customFormat="1">
      <c r="A101" s="69" t="s">
        <v>16</v>
      </c>
      <c r="B101" s="110">
        <v>0</v>
      </c>
      <c r="C101" s="15"/>
    </row>
    <row r="102" spans="1:4" s="80" customFormat="1">
      <c r="A102" s="69" t="s">
        <v>17</v>
      </c>
      <c r="B102" s="110">
        <v>0</v>
      </c>
      <c r="C102" s="15"/>
    </row>
    <row r="103" spans="1:4" s="80" customFormat="1">
      <c r="A103" s="69" t="s">
        <v>32</v>
      </c>
      <c r="B103" s="110">
        <v>0</v>
      </c>
      <c r="C103" s="15"/>
    </row>
    <row r="104" spans="1:4" s="67" customFormat="1">
      <c r="A104" s="27" t="s">
        <v>38</v>
      </c>
      <c r="B104" s="43">
        <f>B100+B101+B102+B103</f>
        <v>1153743.5</v>
      </c>
      <c r="C104" s="6"/>
    </row>
    <row r="105" spans="1:4" s="67" customFormat="1" ht="14.25" customHeight="1">
      <c r="A105" s="27" t="s">
        <v>37</v>
      </c>
      <c r="B105" s="43">
        <f>B97+B104</f>
        <v>10484009.18</v>
      </c>
      <c r="C105" s="6"/>
    </row>
    <row r="106" spans="1:4" s="67" customFormat="1">
      <c r="A106" s="27"/>
      <c r="B106" s="5"/>
      <c r="C106" s="6"/>
    </row>
    <row r="107" spans="1:4" s="67" customFormat="1">
      <c r="A107" s="31" t="s">
        <v>18</v>
      </c>
      <c r="B107" s="32"/>
      <c r="C107" s="6"/>
    </row>
    <row r="108" spans="1:4" s="67" customFormat="1">
      <c r="A108" s="65" t="s">
        <v>86</v>
      </c>
      <c r="B108" s="5">
        <v>0</v>
      </c>
      <c r="C108" s="15"/>
    </row>
    <row r="109" spans="1:4" s="67" customFormat="1">
      <c r="A109" s="33" t="s">
        <v>87</v>
      </c>
      <c r="B109" s="47">
        <f>B108</f>
        <v>0</v>
      </c>
      <c r="C109" s="2"/>
    </row>
    <row r="110" spans="1:4" s="41" customFormat="1">
      <c r="A110" s="134"/>
      <c r="B110" s="134"/>
      <c r="C110" s="40"/>
    </row>
    <row r="111" spans="1:4" s="67" customFormat="1">
      <c r="A111" s="23" t="s">
        <v>137</v>
      </c>
      <c r="B111" s="34"/>
      <c r="C111" s="13"/>
    </row>
    <row r="112" spans="1:4">
      <c r="A112" s="57" t="s">
        <v>19</v>
      </c>
      <c r="B112" s="58">
        <f>SUM(B113)</f>
        <v>1417.39</v>
      </c>
      <c r="C112" s="13"/>
      <c r="D112" s="1"/>
    </row>
    <row r="113" spans="1:4">
      <c r="A113" s="56" t="s">
        <v>88</v>
      </c>
      <c r="B113" s="99">
        <v>1417.39</v>
      </c>
      <c r="C113" s="13"/>
      <c r="D113" s="1"/>
    </row>
    <row r="114" spans="1:4">
      <c r="A114" s="57" t="s">
        <v>163</v>
      </c>
      <c r="B114" s="58">
        <f>SUM(B115:B120)</f>
        <v>3877877.3299999922</v>
      </c>
      <c r="C114" s="13"/>
      <c r="D114" s="1"/>
    </row>
    <row r="115" spans="1:4">
      <c r="A115" s="56" t="s">
        <v>89</v>
      </c>
      <c r="B115" s="98">
        <v>1656.3599999923199</v>
      </c>
      <c r="C115" s="13"/>
      <c r="D115" s="1"/>
    </row>
    <row r="116" spans="1:4">
      <c r="A116" s="56" t="s">
        <v>90</v>
      </c>
      <c r="B116" s="60">
        <v>3842928.13</v>
      </c>
      <c r="C116" s="13"/>
      <c r="D116" s="1"/>
    </row>
    <row r="117" spans="1:4">
      <c r="A117" s="56" t="s">
        <v>91</v>
      </c>
      <c r="B117" s="60">
        <v>33292.839999999997</v>
      </c>
      <c r="C117" s="13"/>
      <c r="D117" s="1"/>
    </row>
    <row r="118" spans="1:4">
      <c r="A118" s="56" t="s">
        <v>92</v>
      </c>
      <c r="B118" s="62">
        <v>0</v>
      </c>
      <c r="C118" s="13"/>
      <c r="D118" s="1"/>
    </row>
    <row r="119" spans="1:4">
      <c r="A119" s="56" t="s">
        <v>109</v>
      </c>
      <c r="B119" s="62">
        <v>0</v>
      </c>
      <c r="C119" s="13"/>
      <c r="D119" s="1"/>
    </row>
    <row r="120" spans="1:4">
      <c r="A120" s="56" t="s">
        <v>110</v>
      </c>
      <c r="B120" s="62">
        <v>0</v>
      </c>
      <c r="C120" s="13"/>
      <c r="D120" s="1"/>
    </row>
    <row r="121" spans="1:4">
      <c r="A121" s="57" t="s">
        <v>171</v>
      </c>
      <c r="B121" s="58">
        <f>SUM(B122:B123)</f>
        <v>38089961.960000001</v>
      </c>
      <c r="C121" s="13"/>
      <c r="D121" s="1"/>
    </row>
    <row r="122" spans="1:4">
      <c r="A122" s="56" t="s">
        <v>93</v>
      </c>
      <c r="B122" s="61">
        <v>31011650.670000002</v>
      </c>
      <c r="C122" s="13"/>
      <c r="D122" s="1"/>
    </row>
    <row r="123" spans="1:4">
      <c r="A123" s="56" t="s">
        <v>94</v>
      </c>
      <c r="B123" s="60">
        <v>7078311.29</v>
      </c>
      <c r="C123" s="13"/>
      <c r="D123" s="1"/>
    </row>
    <row r="124" spans="1:4">
      <c r="A124" s="25" t="s">
        <v>165</v>
      </c>
      <c r="B124" s="42">
        <f>SUM(B112,B114,B121)</f>
        <v>41969256.679999992</v>
      </c>
      <c r="C124" s="13"/>
      <c r="D124" s="1"/>
    </row>
    <row r="125" spans="1:4" s="80" customFormat="1">
      <c r="A125" s="83" t="s">
        <v>35</v>
      </c>
      <c r="B125" s="58">
        <f>(B37+B55)-(B105+B109)</f>
        <v>41969256.68</v>
      </c>
      <c r="C125" s="13"/>
    </row>
    <row r="126" spans="1:4" s="67" customFormat="1">
      <c r="A126" s="21" t="s">
        <v>3</v>
      </c>
      <c r="B126" s="22"/>
      <c r="C126" s="7"/>
      <c r="D126" s="2"/>
    </row>
    <row r="127" spans="1:4" s="67" customFormat="1">
      <c r="A127" s="48" t="s">
        <v>23</v>
      </c>
      <c r="B127" s="49"/>
      <c r="C127" s="7"/>
      <c r="D127" s="2"/>
    </row>
    <row r="128" spans="1:4" s="88" customFormat="1">
      <c r="A128" s="95" t="s">
        <v>21</v>
      </c>
      <c r="B128" s="58">
        <v>2989938.95</v>
      </c>
      <c r="C128" s="96"/>
      <c r="D128" s="97"/>
    </row>
    <row r="129" spans="1:4" s="88" customFormat="1">
      <c r="A129" s="95" t="s">
        <v>22</v>
      </c>
      <c r="B129" s="58">
        <v>0</v>
      </c>
      <c r="C129" s="96"/>
      <c r="D129" s="97"/>
    </row>
    <row r="130" spans="1:4" s="88" customFormat="1">
      <c r="A130" s="95" t="s">
        <v>31</v>
      </c>
      <c r="B130" s="58">
        <v>0</v>
      </c>
      <c r="C130" s="96"/>
      <c r="D130" s="97"/>
    </row>
    <row r="131" spans="1:4" s="67" customFormat="1">
      <c r="A131" s="48" t="s">
        <v>24</v>
      </c>
      <c r="B131" s="50">
        <f>B128+B129+B130</f>
        <v>2989938.95</v>
      </c>
      <c r="C131" s="1"/>
      <c r="D131" s="2"/>
    </row>
    <row r="132" spans="1:4" s="67" customFormat="1">
      <c r="A132" s="135" t="s">
        <v>20</v>
      </c>
      <c r="B132" s="136"/>
      <c r="C132" s="1"/>
      <c r="D132" s="2"/>
    </row>
    <row r="133" spans="1:4" s="67" customFormat="1">
      <c r="A133" s="137"/>
      <c r="B133" s="138"/>
      <c r="C133" s="1"/>
      <c r="D133" s="2"/>
    </row>
    <row r="134" spans="1:4" s="67" customFormat="1">
      <c r="A134" s="139"/>
      <c r="B134" s="140"/>
      <c r="C134" s="1"/>
      <c r="D134" s="2"/>
    </row>
    <row r="135" spans="1:4" s="80" customFormat="1">
      <c r="A135" s="92"/>
      <c r="B135" s="92"/>
      <c r="C135" s="93"/>
      <c r="D135" s="91"/>
    </row>
    <row r="136" spans="1:4" s="80" customFormat="1">
      <c r="A136" s="92"/>
      <c r="B136" s="92"/>
      <c r="C136" s="93"/>
      <c r="D136" s="91"/>
    </row>
    <row r="137" spans="1:4" s="80" customFormat="1">
      <c r="A137" s="92"/>
      <c r="B137" s="92"/>
      <c r="C137" s="93"/>
      <c r="D137" s="91"/>
    </row>
    <row r="138" spans="1:4">
      <c r="A138" s="67" t="s">
        <v>33</v>
      </c>
      <c r="B138" s="67"/>
    </row>
    <row r="139" spans="1:4">
      <c r="A139" s="67"/>
      <c r="B139" s="67"/>
    </row>
    <row r="140" spans="1:4">
      <c r="A140" s="67" t="s">
        <v>1</v>
      </c>
      <c r="B140" s="67"/>
    </row>
    <row r="141" spans="1:4" s="67" customFormat="1">
      <c r="A141" s="1"/>
      <c r="B141" s="1"/>
      <c r="C141" s="1"/>
      <c r="D141" s="2"/>
    </row>
    <row r="144" spans="1:4">
      <c r="C144" s="116"/>
      <c r="D144" s="1"/>
    </row>
    <row r="165" spans="1:4">
      <c r="A165" s="116"/>
      <c r="D165" s="1"/>
    </row>
  </sheetData>
  <mergeCells count="9">
    <mergeCell ref="A22:B22"/>
    <mergeCell ref="A110:B110"/>
    <mergeCell ref="A132:B134"/>
    <mergeCell ref="A2:B7"/>
    <mergeCell ref="A8:B9"/>
    <mergeCell ref="A10:B10"/>
    <mergeCell ref="A12:B12"/>
    <mergeCell ref="A14:B14"/>
    <mergeCell ref="A17:B17"/>
  </mergeCells>
  <pageMargins left="0.51181102362204722" right="0.51181102362204722" top="0.78740157480314965" bottom="0.78740157480314965" header="0.31496062992125984" footer="0.31496062992125984"/>
  <pageSetup paperSize="9" scale="60" orientation="portrait" r:id="rId1"/>
  <colBreaks count="1" manualBreakCount="1">
    <brk id="2" max="113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13</vt:i4>
      </vt:variant>
      <vt:variant>
        <vt:lpstr>Intervalos nomeados</vt:lpstr>
      </vt:variant>
      <vt:variant>
        <vt:i4>12</vt:i4>
      </vt:variant>
    </vt:vector>
  </HeadingPairs>
  <TitlesOfParts>
    <vt:vector size="25" baseType="lpstr">
      <vt:lpstr>012021</vt:lpstr>
      <vt:lpstr>022021</vt:lpstr>
      <vt:lpstr>032021</vt:lpstr>
      <vt:lpstr>042021</vt:lpstr>
      <vt:lpstr>052021</vt:lpstr>
      <vt:lpstr>062021</vt:lpstr>
      <vt:lpstr>072021</vt:lpstr>
      <vt:lpstr>082021</vt:lpstr>
      <vt:lpstr>092021</vt:lpstr>
      <vt:lpstr>102021</vt:lpstr>
      <vt:lpstr>112021</vt:lpstr>
      <vt:lpstr>122021</vt:lpstr>
      <vt:lpstr>TOTAL</vt:lpstr>
      <vt:lpstr>'012021'!Area_de_impressao</vt:lpstr>
      <vt:lpstr>'022021'!Area_de_impressao</vt:lpstr>
      <vt:lpstr>'032021'!Area_de_impressao</vt:lpstr>
      <vt:lpstr>'042021'!Area_de_impressao</vt:lpstr>
      <vt:lpstr>'052021'!Area_de_impressao</vt:lpstr>
      <vt:lpstr>'062021'!Area_de_impressao</vt:lpstr>
      <vt:lpstr>'072021'!Area_de_impressao</vt:lpstr>
      <vt:lpstr>'082021'!Area_de_impressao</vt:lpstr>
      <vt:lpstr>'092021'!Area_de_impressao</vt:lpstr>
      <vt:lpstr>'102021'!Area_de_impressao</vt:lpstr>
      <vt:lpstr>'112021'!Area_de_impressao</vt:lpstr>
      <vt:lpstr>'122021'!Area_de_impressao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Ailton.guimaraes</dc:creator>
  <cp:lastModifiedBy>Ailton.guimaraes</cp:lastModifiedBy>
  <cp:lastPrinted>2022-09-30T20:29:02Z</cp:lastPrinted>
  <dcterms:created xsi:type="dcterms:W3CDTF">2021-09-23T15:15:02Z</dcterms:created>
  <dcterms:modified xsi:type="dcterms:W3CDTF">2022-10-04T17:09:15Z</dcterms:modified>
</cp:coreProperties>
</file>